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to\admin\committees\board_of_studies\BoS Meetings\2018-19\5) 20th February 2019 (Rescheduled 6th February 2019)\"/>
    </mc:Choice>
  </mc:AlternateContent>
  <bookViews>
    <workbookView xWindow="930" yWindow="0" windowWidth="27870" windowHeight="12810" firstSheet="1" activeTab="3"/>
  </bookViews>
  <sheets>
    <sheet name="Version Control" sheetId="8" r:id="rId1"/>
    <sheet name="Instructions FSG" sheetId="1" r:id="rId2"/>
    <sheet name="FSG template PG" sheetId="4" r:id="rId3"/>
    <sheet name="FSG template UG" sheetId="5" r:id="rId4"/>
    <sheet name="FSG template example" sheetId="2" r:id="rId5"/>
    <sheet name="Hourly Rates" sheetId="6" r:id="rId6"/>
    <sheet name="TRAC Rates" sheetId="9" r:id="rId7"/>
    <sheet name="List" sheetId="3" state="hidden" r:id="rId8"/>
  </sheets>
  <externalReferences>
    <externalReference r:id="rId9"/>
  </externalReferences>
  <definedNames>
    <definedName name="Academic_Cost_Diss">'[1]Programme costing Summary'!$N$49</definedName>
    <definedName name="Academic_Cost_Mod1">'[1]Programme costing Summary'!$F$49</definedName>
    <definedName name="Academic_Cost_Mod2">'[1]Programme costing Summary'!$G$49</definedName>
    <definedName name="Academic_Cost_Mod3">'[1]Programme costing Summary'!$H$49</definedName>
    <definedName name="Academic_Cost_Mod4">'[1]Programme costing Summary'!$I$49</definedName>
    <definedName name="Academic_Cost_Mod5">'[1]Programme costing Summary'!$J$49</definedName>
    <definedName name="Academic_Cost_Mod6">'[1]Programme costing Summary'!$K$49</definedName>
    <definedName name="Admin_Cost\Hour">'Hourly Rates'!$I$21</definedName>
    <definedName name="Admin_Sup_Annual_Salary">'Hourly Rates'!$E$21</definedName>
    <definedName name="Admin_Sup_Employer_NI">'Hourly Rates'!$F$21</definedName>
    <definedName name="Admin_Sup_Grade">'Hourly Rates'!$B$21</definedName>
    <definedName name="Admin_Sup_Mid_Point">'Hourly Rates'!$D$21</definedName>
    <definedName name="Admin_Sup_Pay_Scale">'Hourly Rates'!$C$21</definedName>
    <definedName name="Admin_Sup_Pension">'Hourly Rates'!$G$21</definedName>
    <definedName name="Admin_Sup_Total">'Hourly Rates'!$H$21</definedName>
    <definedName name="APCs" localSheetId="2">'FSG template PG'!$C$24</definedName>
    <definedName name="APCs" localSheetId="3">'FSG template UG'!$C$26</definedName>
    <definedName name="APCs">'FSG template example'!$C$26</definedName>
    <definedName name="APCs_Fee" localSheetId="2">'FSG template PG'!$E$8</definedName>
    <definedName name="APCs_Fee" localSheetId="3">'FSG template UG'!$E$8</definedName>
    <definedName name="APCs_Fee" localSheetId="5">'[1]Programme costing Summary'!$E$8</definedName>
    <definedName name="APCs_Fee">'FSG template example'!$E$8</definedName>
    <definedName name="Avg_Income_per_Student_Y1" localSheetId="2">'FSG template PG'!$D$69</definedName>
    <definedName name="Avg_Income_per_Student_Y1" localSheetId="3">'FSG template UG'!$D$72</definedName>
    <definedName name="Avg_Income_per_Student_Y1">'FSG template example'!$D$72</definedName>
    <definedName name="Avg_Income_per_Student_Y2" localSheetId="2">'FSG template PG'!$E$69</definedName>
    <definedName name="Avg_Income_per_Student_Y2" localSheetId="3">'FSG template UG'!$E$72</definedName>
    <definedName name="Avg_Income_per_Student_Y2">'FSG template example'!$E$72</definedName>
    <definedName name="Avg_Income_per_Student_Y3" localSheetId="2">'FSG template PG'!$F$69</definedName>
    <definedName name="Avg_Income_per_Student_Y3" localSheetId="3">'FSG template UG'!$F$72</definedName>
    <definedName name="Avg_Income_per_Student_Y3">'FSG template example'!$F$72</definedName>
    <definedName name="Avg_Income_per_Student_Y4" localSheetId="2">'FSG template PG'!$G$69</definedName>
    <definedName name="Avg_Income_per_Student_Y4" localSheetId="3">'FSG template UG'!$G$72</definedName>
    <definedName name="Avg_Income_per_Student_Y4">'FSG template example'!$G$72</definedName>
    <definedName name="Avg_Profit_per_Student_Y1" localSheetId="2">'FSG template PG'!$D$72</definedName>
    <definedName name="Avg_Profit_per_Student_Y1" localSheetId="3">'FSG template UG'!$D$76</definedName>
    <definedName name="Avg_Profit_per_Student_Y1">'FSG template example'!$D$76</definedName>
    <definedName name="Avg_Profit_per_Student_Y2" localSheetId="2">'FSG template PG'!$E$72</definedName>
    <definedName name="Avg_Profit_per_Student_Y2" localSheetId="3">'FSG template UG'!$E$76</definedName>
    <definedName name="Avg_Profit_per_Student_Y2">'FSG template example'!$E$76</definedName>
    <definedName name="Avg_Profit_per_Student_Y3" localSheetId="2">'FSG template PG'!$F$72</definedName>
    <definedName name="Avg_Profit_per_Student_Y3" localSheetId="3">'FSG template UG'!$F$76</definedName>
    <definedName name="Avg_Profit_per_Student_Y3">'FSG template example'!$F$76</definedName>
    <definedName name="Avg_Profit_per_Student_Y4" localSheetId="2">'FSG template PG'!$G$72</definedName>
    <definedName name="Avg_Profit_per_Student_Y4" localSheetId="3">'FSG template UG'!$G$76</definedName>
    <definedName name="Avg_Profit_per_Student_Y4">'FSG template example'!$G$76</definedName>
    <definedName name="Clerical_Annual_Salary">'Hourly Rates'!$E$22</definedName>
    <definedName name="Clerical_Cost\Hour">'Hourly Rates'!$I$22</definedName>
    <definedName name="Clerical_Cost_Diss">'[1]Programme costing Summary'!$N$52</definedName>
    <definedName name="Clerical_Cost_Mod1">'[1]Programme costing Summary'!$F$52</definedName>
    <definedName name="Clerical_Costs_Y1" localSheetId="2">'FSG template PG'!$D$40</definedName>
    <definedName name="Clerical_Costs_Y1" localSheetId="3">'FSG template UG'!$D$42</definedName>
    <definedName name="Clerical_Costs_Y1">'FSG template example'!$D$42</definedName>
    <definedName name="Clerical_Costs_Y2" localSheetId="2">'FSG template PG'!$E$40</definedName>
    <definedName name="Clerical_Costs_Y2" localSheetId="3">'FSG template UG'!$E$42</definedName>
    <definedName name="Clerical_Costs_Y2">'FSG template example'!$E$42</definedName>
    <definedName name="Clerical_Costs_Y3" localSheetId="2">'FSG template PG'!$F$40</definedName>
    <definedName name="Clerical_Costs_Y3" localSheetId="3">'FSG template UG'!$F$42</definedName>
    <definedName name="Clerical_Costs_Y3">'FSG template example'!$F$42</definedName>
    <definedName name="Clerical_Costs_Y4" localSheetId="2">'FSG template PG'!$G$40</definedName>
    <definedName name="Clerical_Costs_Y4" localSheetId="3">'FSG template UG'!$G$42</definedName>
    <definedName name="Clerical_Costs_Y4">'FSG template example'!$G$42</definedName>
    <definedName name="Clerical_Diss_Development">'[1]Teaching hours'!$L$166</definedName>
    <definedName name="Clerical_Diss_Directed\Independent_Learning">'[1]Teaching hours'!$L$164</definedName>
    <definedName name="Clerical_Diss_Feedback\Forward">'[1]Teaching hours'!$L$161</definedName>
    <definedName name="Clerical_Diss_Fieldwork\Extrnl_Visits">'[1]Teaching hours'!$L$160</definedName>
    <definedName name="Clerical_Diss_Lecture_Hours">'[1]Teaching hours'!$L$157</definedName>
    <definedName name="Clerical_Diss_Other">'[1]Teaching hours'!$L$167</definedName>
    <definedName name="Clerical_Diss_Personal_Tutor\Prog_Direct">'[1]Teaching hours'!$L$165</definedName>
    <definedName name="Clerical_Diss_Practical\Wrkshp">'[1]Teaching hours'!$L$159</definedName>
    <definedName name="Clerical_Diss_Prog_Learning_Teach">'[1]Teaching hours'!$L$163</definedName>
    <definedName name="Clerical_Diss_Seminar_Hours">'[1]Teaching hours'!$L$158</definedName>
    <definedName name="Clerical_Diss_Sum_Assessment">'[1]Teaching hours'!$L$162</definedName>
    <definedName name="Clerical_Employer_NI">'Hourly Rates'!$F$22</definedName>
    <definedName name="Clerical_Grade">'Hourly Rates'!$B$22</definedName>
    <definedName name="Clerical_Lecture_Hours">'[1]Teaching hours'!$L$3</definedName>
    <definedName name="Clerical_Mid_Point">'Hourly Rates'!$D$22</definedName>
    <definedName name="Clerical_Mod1_Development">'[1]Teaching hours'!$L$29</definedName>
    <definedName name="Clerical_Mod1_Directed\Independent_Learning">'[1]Teaching hours'!$L$27</definedName>
    <definedName name="Clerical_Mod1_Feedback\Forward">'[1]Teaching hours'!$L$24</definedName>
    <definedName name="Clerical_Mod1_Fieldwork\Extrnl_Visits">'[1]Teaching hours'!$L$23</definedName>
    <definedName name="Clerical_Mod1_Lecture_Hours">'[1]Teaching hours'!$L$20</definedName>
    <definedName name="Clerical_Mod1_Other">'[1]Teaching hours'!$L$30</definedName>
    <definedName name="Clerical_Mod1_Personal_Tutor\Prog_Direct">'[1]Teaching hours'!$L$28</definedName>
    <definedName name="Clerical_Mod1_Practical\Wrkshp">'[1]Teaching hours'!$L$22</definedName>
    <definedName name="Clerical_Mod1_Prog_Learning_Teach">'[1]Teaching hours'!$L$26</definedName>
    <definedName name="Clerical_Mod1_Seminar_Hours">'[1]Teaching hours'!$L$21</definedName>
    <definedName name="Clerical_Mod1_Sum_Assessment">'[1]Teaching hours'!$L$25</definedName>
    <definedName name="Clerical_Mod2_Development">'[1]Teaching hours'!$L$46</definedName>
    <definedName name="Clerical_Mod2_Directed\Independent_Learning">'[1]Teaching hours'!$L$44</definedName>
    <definedName name="Clerical_Mod2_Feedback\Forward">'[1]Teaching hours'!$L$41</definedName>
    <definedName name="Clerical_Mod2_Fieldwork\Extrnl_Visits">'[1]Teaching hours'!$L$40</definedName>
    <definedName name="Clerical_Mod2_Lecture_Hours">'[1]Teaching hours'!$L$37</definedName>
    <definedName name="Clerical_Mod2_Other">'[1]Teaching hours'!$L$47</definedName>
    <definedName name="Clerical_Mod2_Personal_Tutor\Prog_Direct">'[1]Teaching hours'!$L$45</definedName>
    <definedName name="Clerical_Mod2_Practical\Wrkshp">'[1]Teaching hours'!$L$39</definedName>
    <definedName name="Clerical_Mod2_Prog_Learning_Teach">'[1]Teaching hours'!$L$43</definedName>
    <definedName name="Clerical_Mod2_Seminar_Hours">'[1]Teaching hours'!$L$38</definedName>
    <definedName name="Clerical_Mod2_Sum_Assessment">'[1]Teaching hours'!$L$42</definedName>
    <definedName name="Clerical_Mod3_Development">'[1]Teaching hours'!$L$63</definedName>
    <definedName name="Clerical_Mod3_Directed\Independent_Learning">'[1]Teaching hours'!$L$61</definedName>
    <definedName name="Clerical_Mod3_Feedback\Forward">'[1]Teaching hours'!$L$58</definedName>
    <definedName name="Clerical_Mod3_Fieldwork\Extrnl_Visits">'[1]Teaching hours'!$L$57</definedName>
    <definedName name="Clerical_Mod3_Lecture_Hours">'[1]Teaching hours'!$L$54</definedName>
    <definedName name="Clerical_Mod3_Other">'[1]Teaching hours'!$L$64</definedName>
    <definedName name="Clerical_Mod3_Personal_Tutor\Prog_Direct">'[1]Teaching hours'!$L$62</definedName>
    <definedName name="Clerical_Mod3_Practical\Wrkshp">'[1]Teaching hours'!$L$56</definedName>
    <definedName name="Clerical_Mod3_Prog_Learning_Teach">'[1]Teaching hours'!$L$60</definedName>
    <definedName name="Clerical_Mod3_Seminar_Hours">'[1]Teaching hours'!$L$55</definedName>
    <definedName name="Clerical_Mod3_Sum_Assessment">'[1]Teaching hours'!$L$59</definedName>
    <definedName name="Clerical_Mod4_Development">'[1]Teaching hours'!$L$80</definedName>
    <definedName name="Clerical_Mod4_Directed\Independent_Learning">'[1]Teaching hours'!$L$78</definedName>
    <definedName name="Clerical_Mod4_Feedback\Forward">'[1]Teaching hours'!$L$75</definedName>
    <definedName name="Clerical_Mod4_Fieldwork\Extrnl_Visits">'[1]Teaching hours'!$L$74</definedName>
    <definedName name="Clerical_Mod4_Lecture_Hours">'[1]Teaching hours'!$L$71</definedName>
    <definedName name="Clerical_Mod4_Other">'[1]Teaching hours'!$L$81</definedName>
    <definedName name="Clerical_Mod4_Personal_Tutor\Prog_Direct">'[1]Teaching hours'!$L$79</definedName>
    <definedName name="Clerical_Mod4_Practical\Wrkshp">'[1]Teaching hours'!$L$73</definedName>
    <definedName name="Clerical_Mod4_Prog_Learning_Teach">'[1]Teaching hours'!$L$77</definedName>
    <definedName name="Clerical_Mod4_Seminar_Hours">'[1]Teaching hours'!$L$72</definedName>
    <definedName name="Clerical_Mod4_Sum_Assessment">'[1]Teaching hours'!$L$76</definedName>
    <definedName name="Clerical_Mod5_Development">'[1]Teaching hours'!$L$97</definedName>
    <definedName name="Clerical_Mod5_Directed\Independent_Learning">'[1]Teaching hours'!$L$95</definedName>
    <definedName name="Clerical_Mod5_Feedback\Forward">'[1]Teaching hours'!$L$92</definedName>
    <definedName name="Clerical_Mod5_Fieldwork\Extrnl_Visits">'[1]Teaching hours'!$L$91</definedName>
    <definedName name="Clerical_Mod5_Lecture_Hours">'[1]Teaching hours'!$L$88</definedName>
    <definedName name="Clerical_Mod5_Other">'[1]Teaching hours'!$L$98</definedName>
    <definedName name="Clerical_Mod5_Personal_Tutor\Prog_Direct">'[1]Teaching hours'!$L$96</definedName>
    <definedName name="Clerical_Mod5_Practical\Wrkshp">'[1]Teaching hours'!$L$90</definedName>
    <definedName name="Clerical_Mod5_Prog_Learning_Teach">'[1]Teaching hours'!$L$94</definedName>
    <definedName name="Clerical_Mod5_Seminar_Hours">'[1]Teaching hours'!$L$89</definedName>
    <definedName name="Clerical_Mod5_Sum_Assessment">'[1]Teaching hours'!$L$93</definedName>
    <definedName name="Clerical_Mod6_Development">'[1]Teaching hours'!$L$114</definedName>
    <definedName name="Clerical_Mod6_Directed\Independent_Learning">'[1]Teaching hours'!$L$112</definedName>
    <definedName name="Clerical_Mod6_Feedback\Forward">'[1]Teaching hours'!$L$109</definedName>
    <definedName name="Clerical_Mod6_Fieldwork\Extrnl_Visits">'[1]Teaching hours'!$L$108</definedName>
    <definedName name="Clerical_Mod6_Lecture_Hours">'[1]Teaching hours'!$L$105</definedName>
    <definedName name="Clerical_Mod6_Other">'[1]Teaching hours'!$L$115</definedName>
    <definedName name="Clerical_Mod6_Personal_Tutor\Prog_Direct">'[1]Teaching hours'!$L$113</definedName>
    <definedName name="Clerical_Mod6_Practical\Wrkshp">'[1]Teaching hours'!$L$107</definedName>
    <definedName name="Clerical_Mod6_Prog_Learning_Teach">'[1]Teaching hours'!$L$111</definedName>
    <definedName name="Clerical_Mod6_Seminar_Hours">'[1]Teaching hours'!$L$106</definedName>
    <definedName name="Clerical_Mod6_Sum_Assessment">'[1]Teaching hours'!$L$110</definedName>
    <definedName name="Clerical_Other">'[1]Teaching hours'!$L$13</definedName>
    <definedName name="Clerical_Pay_Scale">'Hourly Rates'!$C$22</definedName>
    <definedName name="Clerical_Pension">'Hourly Rates'!$G$22</definedName>
    <definedName name="Clerical_Total">'Hourly Rates'!$H$22</definedName>
    <definedName name="College_Costs_per_FTE" localSheetId="2">'FSG template PG'!$C$58</definedName>
    <definedName name="College_Costs_per_FTE" localSheetId="3">'FSG template UG'!$C$60</definedName>
    <definedName name="College_Costs_per_FTE">'FSG template example'!$C$60</definedName>
    <definedName name="College_Costs_Y1" localSheetId="2">'FSG template PG'!$D$58</definedName>
    <definedName name="College_Costs_Y1" localSheetId="3">'FSG template UG'!$D$60</definedName>
    <definedName name="College_Costs_Y1">'FSG template example'!$D$60</definedName>
    <definedName name="College_Costs_Y2" localSheetId="2">'FSG template PG'!$E$58</definedName>
    <definedName name="College_Costs_Y2" localSheetId="3">'FSG template UG'!$E$60</definedName>
    <definedName name="College_Costs_Y2">'FSG template example'!$E$60</definedName>
    <definedName name="College_Costs_Y3" localSheetId="2">'FSG template PG'!$F$58</definedName>
    <definedName name="College_Costs_Y3" localSheetId="3">'FSG template UG'!$F$60</definedName>
    <definedName name="College_Costs_Y3">'FSG template example'!$F$60</definedName>
    <definedName name="College_Costs_Y4" localSheetId="2">'FSG template PG'!$G$58</definedName>
    <definedName name="College_Costs_Y4" localSheetId="3">'FSG template UG'!$G$60</definedName>
    <definedName name="College_Costs_Y4">'FSG template example'!$G$60</definedName>
    <definedName name="College_Top_Slice">'[1]Programme costing Summary'!$D$71</definedName>
    <definedName name="Competitor1_APC_Fee" localSheetId="2">'FSG template PG'!$F$8</definedName>
    <definedName name="Competitor1_APC_Fee" localSheetId="3">'FSG template UG'!$F$8</definedName>
    <definedName name="Competitor1_APC_Fee">'FSG template example'!$F$8</definedName>
    <definedName name="Competitor1_HomeEU_Fee" localSheetId="2">'FSG template PG'!$F$5</definedName>
    <definedName name="Competitor1_HomeEU_Fee" localSheetId="3">'FSG template UG'!$F$5</definedName>
    <definedName name="Competitor1_HomeEU_Fee">'FSG template example'!$F$5</definedName>
    <definedName name="Competitor1_Interntnl_Fee" localSheetId="2">'FSG template PG'!$F$6</definedName>
    <definedName name="Competitor1_Interntnl_Fee" localSheetId="3">'FSG template UG'!$F$7</definedName>
    <definedName name="Competitor1_Interntnl_Fee">'FSG template example'!$F$7</definedName>
    <definedName name="Competitor1_RUK_Fee" localSheetId="2">'FSG template PG'!#REF!</definedName>
    <definedName name="Competitor1_RUK_Fee" localSheetId="3">'FSG template UG'!$F$6</definedName>
    <definedName name="Competitor1_RUK_Fee">'FSG template example'!$F$6</definedName>
    <definedName name="Competitor2_APC_Fee" localSheetId="2">'FSG template PG'!$G$8</definedName>
    <definedName name="Competitor2_APC_Fee" localSheetId="3">'FSG template UG'!$G$8</definedName>
    <definedName name="Competitor2_APC_Fee">'FSG template example'!$G$8</definedName>
    <definedName name="Competitor2_HomeEU_Fee" localSheetId="2">'FSG template PG'!$G$5</definedName>
    <definedName name="Competitor2_HomeEU_Fee" localSheetId="3">'FSG template UG'!$G$5</definedName>
    <definedName name="Competitor2_HomeEU_Fee">'FSG template example'!$G$5</definedName>
    <definedName name="Competitor2_Interntnl_Fee" localSheetId="2">'FSG template PG'!$G$6</definedName>
    <definedName name="Competitor2_Interntnl_Fee" localSheetId="3">'FSG template UG'!$G$7</definedName>
    <definedName name="Competitor2_Interntnl_Fee">'FSG template example'!$G$7</definedName>
    <definedName name="Competitor2_RUK_Fee" localSheetId="2">'FSG template PG'!#REF!</definedName>
    <definedName name="Competitor2_RUK_Fee" localSheetId="3">'FSG template UG'!$G$6</definedName>
    <definedName name="Competitor2_RUK_Fee">'FSG template example'!$G$6</definedName>
    <definedName name="Competitor3_APC_Fee" localSheetId="2">'FSG template PG'!$H$8</definedName>
    <definedName name="Competitor3_APC_Fee" localSheetId="3">'FSG template UG'!$H$8</definedName>
    <definedName name="Competitor3_APC_Fee">'FSG template example'!$H$8</definedName>
    <definedName name="Competitor3_HomeEU_Fee" localSheetId="2">'FSG template PG'!$H$5</definedName>
    <definedName name="Competitor3_HomeEU_Fee" localSheetId="3">'FSG template UG'!$H$5</definedName>
    <definedName name="Competitor3_HomeEU_Fee">'FSG template example'!$H$5</definedName>
    <definedName name="Competitor3_Interntnl_Fee" localSheetId="2">'FSG template PG'!$H$6</definedName>
    <definedName name="Competitor3_Interntnl_Fee" localSheetId="3">'FSG template UG'!$H$7</definedName>
    <definedName name="Competitor3_Interntnl_Fee">'FSG template example'!$H$7</definedName>
    <definedName name="Competitor3_RUK_Fee" localSheetId="2">'FSG template PG'!#REF!</definedName>
    <definedName name="Competitor3_RUK_Fee" localSheetId="3">'FSG template UG'!$H$6</definedName>
    <definedName name="Competitor3_RUK_Fee">'FSG template example'!$H$6</definedName>
    <definedName name="Consumables_Diss">'[1]Programme costing Summary'!$N$59</definedName>
    <definedName name="Consumables_Mod1">'[1]Programme costing Summary'!$F$59</definedName>
    <definedName name="Consumables_Y1" localSheetId="2">'FSG template PG'!$D$47</definedName>
    <definedName name="Consumables_Y1" localSheetId="3">'FSG template UG'!$D$49</definedName>
    <definedName name="Consumables_Y1">'FSG template example'!$D$49</definedName>
    <definedName name="Consumables_Y2" localSheetId="2">'FSG template PG'!$E$47</definedName>
    <definedName name="Consumables_Y2" localSheetId="3">'FSG template UG'!$E$49</definedName>
    <definedName name="Consumables_Y2">'FSG template example'!$E$49</definedName>
    <definedName name="Consumables_Y3" localSheetId="2">'FSG template PG'!$F$47</definedName>
    <definedName name="Consumables_Y3" localSheetId="3">'FSG template UG'!$F$49</definedName>
    <definedName name="Consumables_Y3">'FSG template example'!$F$49</definedName>
    <definedName name="Consumables_Y4" localSheetId="2">'FSG template PG'!$G$47</definedName>
    <definedName name="Consumables_Y4" localSheetId="3">'FSG template UG'!$G$49</definedName>
    <definedName name="Consumables_Y4">'FSG template example'!$G$49</definedName>
    <definedName name="Contrib_O\H_Costs_Y1" localSheetId="2">'FSG template PG'!$D$57</definedName>
    <definedName name="Contrib_O\H_Costs_Y1" localSheetId="3">'FSG template UG'!$D$59</definedName>
    <definedName name="Contrib_O\H_Costs_Y1">'FSG template example'!$D$59</definedName>
    <definedName name="Contrib_O\H_Costs_Y2" localSheetId="2">'FSG template PG'!$E$57</definedName>
    <definedName name="Contrib_O\H_Costs_Y2" localSheetId="3">'FSG template UG'!$E$59</definedName>
    <definedName name="Contrib_O\H_Costs_Y2">'FSG template example'!$E$59</definedName>
    <definedName name="Contrib_O\H_Costs_Y3" localSheetId="2">'FSG template PG'!$F$57</definedName>
    <definedName name="Contrib_O\H_Costs_Y3" localSheetId="3">'FSG template UG'!$F$59</definedName>
    <definedName name="Contrib_O\H_Costs_Y3">'FSG template example'!$F$59</definedName>
    <definedName name="Contrib_O\H_Costs_Y4" localSheetId="2">'FSG template PG'!$G$57</definedName>
    <definedName name="Contrib_O\H_Costs_Y4" localSheetId="3">'FSG template UG'!$G$59</definedName>
    <definedName name="Contrib_O\H_Costs_Y4">'FSG template example'!$G$59</definedName>
    <definedName name="Cost_per_Student_Y1" localSheetId="2">'FSG template PG'!$D$66</definedName>
    <definedName name="Cost_per_Student_Y1" localSheetId="3">'FSG template UG'!$D$68</definedName>
    <definedName name="Cost_per_Student_Y1">'FSG template example'!$D$68</definedName>
    <definedName name="Cost_per_Student_Y2" localSheetId="2">'FSG template PG'!$E$66</definedName>
    <definedName name="Cost_per_Student_Y2" localSheetId="3">'FSG template UG'!$E$68</definedName>
    <definedName name="Cost_per_Student_Y2">'FSG template example'!$E$68</definedName>
    <definedName name="Cost_per_Student_Y3" localSheetId="2">'FSG template PG'!$F$66</definedName>
    <definedName name="Cost_per_Student_Y3" localSheetId="3">'FSG template UG'!$F$68</definedName>
    <definedName name="Cost_per_Student_Y3">'FSG template example'!$F$68</definedName>
    <definedName name="Cost_per_Student_Y4" localSheetId="2">'FSG template PG'!$G$66</definedName>
    <definedName name="Cost_per_Student_Y4" localSheetId="3">'FSG template UG'!$G$68</definedName>
    <definedName name="Cost_per_Student_Y4">'FSG template example'!$G$68</definedName>
    <definedName name="Course_Development_Cost" localSheetId="2">'FSG template PG'!$C$44</definedName>
    <definedName name="Course_Development_Cost" localSheetId="3">'FSG template UG'!$C$46</definedName>
    <definedName name="Course_Development_Cost">'FSG template example'!$C$46</definedName>
    <definedName name="Course_Developmt_Cost">'[1]Programme costing Summary'!$C$56</definedName>
    <definedName name="Course_Materials_Y1" localSheetId="2">'FSG template PG'!$D$48</definedName>
    <definedName name="Course_Materials_Y1" localSheetId="3">'FSG template UG'!$D$50</definedName>
    <definedName name="Course_Materials_Y1">'FSG template example'!$D$50</definedName>
    <definedName name="Course_Materials_Y2" localSheetId="2">'FSG template PG'!$E$48</definedName>
    <definedName name="Course_Materials_Y2" localSheetId="3">'FSG template UG'!$E$50</definedName>
    <definedName name="Course_Materials_Y2">'FSG template example'!$E$50</definedName>
    <definedName name="Course_Materials_Y3" localSheetId="2">'FSG template PG'!$F$48</definedName>
    <definedName name="Course_Materials_Y3" localSheetId="3">'FSG template UG'!$F$50</definedName>
    <definedName name="Course_Materials_Y3">'FSG template example'!$F$50</definedName>
    <definedName name="Course_Materials_Y4" localSheetId="2">'FSG template PG'!$G$48</definedName>
    <definedName name="Course_Materials_Y4" localSheetId="3">'FSG template UG'!$G$50</definedName>
    <definedName name="Course_Materials_Y4">'FSG template example'!$G$50</definedName>
    <definedName name="Course_Mats_Diss">'[1]Programme costing Summary'!$N$60</definedName>
    <definedName name="Course_Mats_Mod1">'[1]Programme costing Summary'!$F$60</definedName>
    <definedName name="Credits" localSheetId="2">'FSG template PG'!$B$8</definedName>
    <definedName name="Credits" localSheetId="3">'FSG template UG'!$B$8</definedName>
    <definedName name="Credits">'FSG template example'!$B$8</definedName>
    <definedName name="Delivery_Method" localSheetId="2">'FSG template PG'!$B$5</definedName>
    <definedName name="Delivery_Method" localSheetId="3">'FSG template UG'!$B$5</definedName>
    <definedName name="Delivery_Method">'FSG template example'!$B$5</definedName>
    <definedName name="Development_Cost_Y1" localSheetId="2">'FSG template PG'!$D$44</definedName>
    <definedName name="Development_Cost_Y1" localSheetId="3">'FSG template UG'!$D$46</definedName>
    <definedName name="Development_Cost_Y1">'FSG template example'!$D$46</definedName>
    <definedName name="Development_Cost_Y2" localSheetId="2">'FSG template PG'!$E$44</definedName>
    <definedName name="Development_Cost_Y2" localSheetId="3">'FSG template UG'!$E$46</definedName>
    <definedName name="Development_Cost_Y2">'FSG template example'!$E$46</definedName>
    <definedName name="Development_Cost_Y3" localSheetId="2">'FSG template PG'!$F$44</definedName>
    <definedName name="Development_Cost_Y3" localSheetId="3">'FSG template UG'!$F$46</definedName>
    <definedName name="Development_Cost_Y3">'FSG template example'!$F$46</definedName>
    <definedName name="Development_Cost_Y4" localSheetId="2">'FSG template PG'!$G$44</definedName>
    <definedName name="Development_Cost_Y4" localSheetId="3">'FSG template UG'!$G$46</definedName>
    <definedName name="Development_Cost_Y4">'FSG template example'!$G$46</definedName>
    <definedName name="Direct_Cost_per_Student_Y1" localSheetId="2">'FSG template PG'!$D$64</definedName>
    <definedName name="Direct_Cost_per_Student_Y1" localSheetId="3">'FSG template UG'!$D$66</definedName>
    <definedName name="Direct_Cost_per_Student_Y1">'FSG template example'!$D$66</definedName>
    <definedName name="Direct_Cost_per_Student_Y2" localSheetId="2">'FSG template PG'!$E$64</definedName>
    <definedName name="Direct_Cost_per_Student_Y2" localSheetId="3">'FSG template UG'!$E$66</definedName>
    <definedName name="Direct_Cost_per_Student_Y2">'FSG template example'!$E$66</definedName>
    <definedName name="Direct_Cost_per_Student_Y3" localSheetId="2">'FSG template PG'!$F$64</definedName>
    <definedName name="Direct_Cost_per_Student_Y3" localSheetId="3">'FSG template UG'!$F$66</definedName>
    <definedName name="Direct_Cost_per_Student_Y3">'FSG template example'!$F$66</definedName>
    <definedName name="Direct_Cost_per_Student_Y4" localSheetId="2">'FSG template PG'!$G$64</definedName>
    <definedName name="Direct_Cost_per_Student_Y4" localSheetId="3">'FSG template UG'!$G$66</definedName>
    <definedName name="Direct_Cost_per_Student_Y4">'FSG template example'!$G$66</definedName>
    <definedName name="Direct_Costs_Diss">'[1]Programme costing Summary'!$N$69</definedName>
    <definedName name="Direct_Costs_Mod1">'[1]Programme costing Summary'!$F$69</definedName>
    <definedName name="Direct_Costs_Mod2">'[1]Programme costing Summary'!$G$69</definedName>
    <definedName name="Direct_Costs_Mod3">'[1]Programme costing Summary'!$H$69</definedName>
    <definedName name="Direct_Costs_Mod4">'[1]Programme costing Summary'!$I$69</definedName>
    <definedName name="Direct_Costs_Mod5">'[1]Programme costing Summary'!$J$69</definedName>
    <definedName name="Direct_Costs_Mod6">'[1]Programme costing Summary'!$K$69</definedName>
    <definedName name="Diss_Credit">'[1]Programme costing Summary'!$N$22</definedName>
    <definedName name="Diss_credits_factor">'[1]Programme costing Summary'!$N$23</definedName>
    <definedName name="Diss_Developmt_Cost">'[1]Programme costing Summary'!$N$56</definedName>
    <definedName name="Diss_Direct_Cost_per_Student">'[1]Programme costing Summary'!$N$75</definedName>
    <definedName name="Diss_Home_Fee">'[1]Programme costing Summary'!$N$27</definedName>
    <definedName name="Diss_Income_per_HomeEU_Student">'[1]Programme costing Summary'!$N$78</definedName>
    <definedName name="Diss_Income_per_Interntnl_Student">'[1]Programme costing Summary'!$N$80</definedName>
    <definedName name="Diss_Income_per_RUK_Student">'[1]Programme costing Summary'!$N$79</definedName>
    <definedName name="Diss_Indirect_Cost_per_Student">'[1]Programme costing Summary'!$N$76</definedName>
    <definedName name="Diss_Interntnl_Fee">'[1]Programme costing Summary'!$N$29</definedName>
    <definedName name="Diss_Profit_per_HomeEU_Student">'[1]Programme costing Summary'!$N$82</definedName>
    <definedName name="Diss_Profit_per_Interntnl_Student">'[1]Programme costing Summary'!$N$84</definedName>
    <definedName name="Diss_Profit_per_RUK_Student">'[1]Programme costing Summary'!$N$83</definedName>
    <definedName name="Diss_RUK_Fee">'[1]Programme costing Summary'!$N$28</definedName>
    <definedName name="Diss_School_Fee">'[1]Programme costing Summary'!$N$34</definedName>
    <definedName name="Diss_Total_Cost_per_Student">'[1]Programme costing Summary'!$N$77</definedName>
    <definedName name="Diss_Uni_Fee">'[1]Programme costing Summary'!$N$33</definedName>
    <definedName name="Diss_Uni_Income">'[1]Programme costing Summary'!$N$38</definedName>
    <definedName name="Estate_Costs_perFTE" localSheetId="2">'FSG template PG'!$C$59</definedName>
    <definedName name="Estate_Costs_perFTE" localSheetId="3">'FSG template UG'!$C$61</definedName>
    <definedName name="Estate_Costs_perFTE">'FSG template example'!$C$61</definedName>
    <definedName name="Estates_Costs_Y1" localSheetId="2">'FSG template PG'!$D$59</definedName>
    <definedName name="Estates_Costs_Y1" localSheetId="3">'FSG template UG'!$D$61</definedName>
    <definedName name="Estates_Costs_Y1">'FSG template example'!$D$61</definedName>
    <definedName name="Estates_Costs_Y2" localSheetId="2">'FSG template PG'!$E$59</definedName>
    <definedName name="Estates_Costs_Y2" localSheetId="3">'FSG template UG'!$E$61</definedName>
    <definedName name="Estates_Costs_Y2">'FSG template example'!$E$61</definedName>
    <definedName name="Estates_Costs_Y3" localSheetId="2">'FSG template PG'!$F$59</definedName>
    <definedName name="Estates_Costs_Y3" localSheetId="3">'FSG template UG'!$F$61</definedName>
    <definedName name="Estates_Costs_Y3">'FSG template example'!$F$61</definedName>
    <definedName name="Estates_Costs_Y4" localSheetId="2">'FSG template PG'!$G$59</definedName>
    <definedName name="Estates_Costs_Y4" localSheetId="3">'FSG template UG'!$G$61</definedName>
    <definedName name="Estates_Costs_Y4">'FSG template example'!$G$61</definedName>
    <definedName name="Fee_Income_Y1" localSheetId="2">'FSG template PG'!$D$20</definedName>
    <definedName name="Fee_Income_Y1" localSheetId="3">'FSG template UG'!$D$22</definedName>
    <definedName name="Fee_Income_Y1">'FSG template example'!$D$22</definedName>
    <definedName name="Fee_Income_Y2" localSheetId="2">'FSG template PG'!$E$20</definedName>
    <definedName name="Fee_Income_Y2" localSheetId="3">'FSG template UG'!$E$22</definedName>
    <definedName name="Fee_Income_Y2">'FSG template example'!$E$22</definedName>
    <definedName name="Fee_Income_Y3" localSheetId="2">'FSG template PG'!$F$20</definedName>
    <definedName name="Fee_Income_Y3" localSheetId="3">'FSG template UG'!$F$22</definedName>
    <definedName name="Fee_Income_Y3">'FSG template example'!$F$22</definedName>
    <definedName name="Fee_Income_Y4" localSheetId="2">'FSG template PG'!$G$20</definedName>
    <definedName name="Fee_Income_Y4" localSheetId="3">'FSG template UG'!$G$22</definedName>
    <definedName name="Fee_Income_Y4">'FSG template example'!$G$22</definedName>
    <definedName name="Field_Trips_Diss">'[1]Programme costing Summary'!$N$61</definedName>
    <definedName name="Field_Trips_Mod1">'[1]Programme costing Summary'!$F$61</definedName>
    <definedName name="Field_Trips_Y1" localSheetId="2">'FSG template PG'!$D$49</definedName>
    <definedName name="Field_Trips_Y1" localSheetId="3">'FSG template UG'!$D$51</definedName>
    <definedName name="Field_Trips_Y1">'FSG template example'!$D$51</definedName>
    <definedName name="Field_Trips_Y2" localSheetId="2">'FSG template PG'!$E$49</definedName>
    <definedName name="Field_Trips_Y2" localSheetId="3">'FSG template UG'!$E$51</definedName>
    <definedName name="Field_Trips_Y2">'FSG template example'!$E$51</definedName>
    <definedName name="Field_Trips_Y3" localSheetId="2">'FSG template PG'!$F$49</definedName>
    <definedName name="Field_Trips_Y3" localSheetId="3">'FSG template UG'!$F$51</definedName>
    <definedName name="Field_Trips_Y3">'FSG template example'!$F$51</definedName>
    <definedName name="Field_Trips_Y4" localSheetId="2">'FSG template PG'!$G$49</definedName>
    <definedName name="Field_Trips_Y4" localSheetId="3">'FSG template UG'!$G$51</definedName>
    <definedName name="Field_Trips_Y4">'FSG template example'!$G$51</definedName>
    <definedName name="First_Year_Starts" localSheetId="2">'FSG template PG'!$B$7</definedName>
    <definedName name="First_Year_Starts" localSheetId="3">'FSG template UG'!$B$7</definedName>
    <definedName name="First_Year_Starts">'FSG template example'!$B$7</definedName>
    <definedName name="FTE" localSheetId="2">'FSG template PG'!#REF!</definedName>
    <definedName name="FTE" localSheetId="3">'FSG template UG'!#REF!</definedName>
    <definedName name="FTE">'FSG template example'!#REF!</definedName>
    <definedName name="General_Diss_Development">'[1]Teaching hours'!$M$166</definedName>
    <definedName name="General_Diss_Directed\Independent_Learning">'[1]Teaching hours'!$M$164</definedName>
    <definedName name="General_Diss_Feedback\Forward">'[1]Teaching hours'!$M$161</definedName>
    <definedName name="General_Diss_Fieldwork\Extrnl_Visits">'[1]Teaching hours'!$M$160</definedName>
    <definedName name="General_Diss_Lecture_Hours">'[1]Teaching hours'!$M$157</definedName>
    <definedName name="General_Diss_Other">'[1]Teaching hours'!$M$167</definedName>
    <definedName name="General_Diss_Personal_Tutor\Prog_Direct">'[1]Teaching hours'!$M$165</definedName>
    <definedName name="General_Diss_Practical\Wrkshp">'[1]Teaching hours'!$M$159</definedName>
    <definedName name="General_Diss_Prog_Learning_Teach">'[1]Teaching hours'!$M$163</definedName>
    <definedName name="General_Diss_Seminar_Hours">'[1]Teaching hours'!$M$158</definedName>
    <definedName name="General_Diss_Sum_Assessment">'[1]Teaching hours'!$M$162</definedName>
    <definedName name="General_Lecture_Hours">'[1]Teaching hours'!$M$3</definedName>
    <definedName name="General_Mod1_Development">'[1]Teaching hours'!$M$29</definedName>
    <definedName name="General_Mod1_Directed\Independent_Learning">'[1]Teaching hours'!$M$27</definedName>
    <definedName name="General_Mod1_Feedback\Forward">'[1]Teaching hours'!$M$24</definedName>
    <definedName name="General_Mod1_Fieldwork\Extrnl_Visits">'[1]Teaching hours'!$M$23</definedName>
    <definedName name="General_Mod1_Lecture_Hours">'[1]Teaching hours'!$M$20</definedName>
    <definedName name="General_Mod1_Other">'[1]Teaching hours'!$M$30</definedName>
    <definedName name="General_Mod1_Personal_Tutor\Prog_Direct">'[1]Teaching hours'!$M$28</definedName>
    <definedName name="General_Mod1_Practical\Wrkshp">'[1]Teaching hours'!$M$22</definedName>
    <definedName name="General_Mod1_Prog_Learning_Teach">'[1]Teaching hours'!$M$26</definedName>
    <definedName name="General_Mod1_Seminar_Hours">'[1]Teaching hours'!$M$21</definedName>
    <definedName name="General_Mod1_Sum_Assessment">'[1]Teaching hours'!$M$25</definedName>
    <definedName name="General_Mod2_Development">'[1]Teaching hours'!$M$46</definedName>
    <definedName name="General_Mod2_Directed\Independent_Learning">'[1]Teaching hours'!$M$44</definedName>
    <definedName name="General_Mod2_Feedback\Forward">'[1]Teaching hours'!$M$41</definedName>
    <definedName name="General_Mod2_Fieldwork\Extrnl_Visits">'[1]Teaching hours'!$M$40</definedName>
    <definedName name="General_Mod2_Lecture_Hours">'[1]Teaching hours'!$M$37</definedName>
    <definedName name="General_Mod2_Other">'[1]Teaching hours'!$M$47</definedName>
    <definedName name="General_Mod2_Personal_Tutor\Prog_Direct">'[1]Teaching hours'!$M$45</definedName>
    <definedName name="General_Mod2_Practical\Wrkshp">'[1]Teaching hours'!$M$39</definedName>
    <definedName name="General_Mod2_Prog_Learning_Teach">'[1]Teaching hours'!$M$43</definedName>
    <definedName name="General_Mod2_Seminar_Hours">'[1]Teaching hours'!$M$38</definedName>
    <definedName name="General_Mod2_Sum_Assessment">'[1]Teaching hours'!$M$42</definedName>
    <definedName name="General_Mod3_Development">'[1]Teaching hours'!$M$63</definedName>
    <definedName name="General_Mod3_Directed\Independent_Learning">'[1]Teaching hours'!$M$61</definedName>
    <definedName name="General_Mod3_Feedback\Forward">'[1]Teaching hours'!$M$58</definedName>
    <definedName name="General_Mod3_Fieldwork\Extrnl_Visits">'[1]Teaching hours'!$M$57</definedName>
    <definedName name="General_Mod3_Lecture_Hours">'[1]Teaching hours'!$M$54</definedName>
    <definedName name="General_Mod3_Other">'[1]Teaching hours'!$M$64</definedName>
    <definedName name="General_Mod3_Personal_Tutor\Prog_Direct">'[1]Teaching hours'!$M$62</definedName>
    <definedName name="General_Mod3_Practical\Wrkshp">'[1]Teaching hours'!$M$56</definedName>
    <definedName name="General_Mod3_Prog_Learning_Teach">'[1]Teaching hours'!$M$60</definedName>
    <definedName name="General_Mod3_Seminar_Hours">'[1]Teaching hours'!$M$55</definedName>
    <definedName name="General_Mod3_Sum_Assessment">'[1]Teaching hours'!$M$59</definedName>
    <definedName name="General_Mod4_Development">'[1]Teaching hours'!$M$80</definedName>
    <definedName name="General_Mod4_Directed\Independent_Learning">'[1]Teaching hours'!$M$78</definedName>
    <definedName name="General_Mod4_Feedback\Forward">'[1]Teaching hours'!$M$75</definedName>
    <definedName name="General_Mod4_Fieldwork\Extrnl_Visits">'[1]Teaching hours'!$M$74</definedName>
    <definedName name="General_Mod4_Lecture_Hours">'[1]Teaching hours'!$M$71</definedName>
    <definedName name="General_Mod4_Other">'[1]Teaching hours'!$M$81</definedName>
    <definedName name="General_Mod4_Personal_Tutor\Prog_Direct">'[1]Teaching hours'!$M$79</definedName>
    <definedName name="General_Mod4_Practical\Wrkshp">'[1]Teaching hours'!$M$73</definedName>
    <definedName name="General_Mod4_Prog_Learning_Teach">'[1]Teaching hours'!$M$77</definedName>
    <definedName name="General_Mod4_Seminar_Hours">'[1]Teaching hours'!$M$72</definedName>
    <definedName name="General_Mod4_Sum_Assessment">'[1]Teaching hours'!$M$76</definedName>
    <definedName name="General_Mod5_Development">'[1]Teaching hours'!$M$97</definedName>
    <definedName name="General_Mod5_Directed\Independent_Learning">'[1]Teaching hours'!$M$95</definedName>
    <definedName name="General_Mod5_Feedback\Forward">'[1]Teaching hours'!$M$92</definedName>
    <definedName name="General_Mod5_Fieldwork\Extrnl_Visits">'[1]Teaching hours'!$M$91</definedName>
    <definedName name="General_Mod5_Lecture_Hours">'[1]Teaching hours'!$M$88</definedName>
    <definedName name="General_Mod5_Other">'[1]Teaching hours'!$M$98</definedName>
    <definedName name="General_Mod5_Personal_Tutor\Prog_Direct">'[1]Teaching hours'!$M$96</definedName>
    <definedName name="General_Mod5_Practical\Wrkshp">'[1]Teaching hours'!$M$90</definedName>
    <definedName name="General_Mod5_Prog_Learning_Teach">'[1]Teaching hours'!$M$94</definedName>
    <definedName name="General_Mod5_Seminar_Hours">'[1]Teaching hours'!$M$89</definedName>
    <definedName name="General_Mod5_Sum_Assessment">'[1]Teaching hours'!$M$93</definedName>
    <definedName name="General_Mod6_Development">'[1]Teaching hours'!$M$114</definedName>
    <definedName name="General_Mod6_Directed\Independent_Learning">'[1]Teaching hours'!$M$112</definedName>
    <definedName name="General_Mod6_Feedback\Forward">'[1]Teaching hours'!$M$109</definedName>
    <definedName name="General_Mod6_Fieldwork\Extrnl_Visits">'[1]Teaching hours'!$M$108</definedName>
    <definedName name="General_Mod6_Lecture_Hours">'[1]Teaching hours'!$M$105</definedName>
    <definedName name="General_Mod6_Other">'[1]Teaching hours'!$M$115</definedName>
    <definedName name="General_Mod6_Personal_Tutor\Prog_Direct">'[1]Teaching hours'!$M$113</definedName>
    <definedName name="General_Mod6_Practical\Wrkshp">'[1]Teaching hours'!$M$107</definedName>
    <definedName name="General_Mod6_Prog_Learning_Teach">'[1]Teaching hours'!$M$111</definedName>
    <definedName name="General_Mod6_Seminar_Hours">'[1]Teaching hours'!$M$106</definedName>
    <definedName name="General_Mod6_Sum_Assessment">'[1]Teaching hours'!$M$110</definedName>
    <definedName name="General_Other">'[1]Teaching hours'!$M$13</definedName>
    <definedName name="General_Staff_Cost_Diss">'[1]Programme costing Summary'!$N$53</definedName>
    <definedName name="General_Staff_Cost_Mod1">'[1]Programme costing Summary'!$F$53</definedName>
    <definedName name="General_Staff_Cost_Mod2">'[1]Programme costing Summary'!$G$53</definedName>
    <definedName name="General_Staff_Cost_Mod3">'[1]Programme costing Summary'!$H$53</definedName>
    <definedName name="General_Staff_Cost_Mod4">'[1]Programme costing Summary'!$I$53</definedName>
    <definedName name="General_Staff_Cost_Mod5">'[1]Programme costing Summary'!$J$53</definedName>
    <definedName name="General_Staff_Cost_Mod6">'[1]Programme costing Summary'!$K$53</definedName>
    <definedName name="General_Staff_Hours">'[1]Programme costing Summary'!$C$53</definedName>
    <definedName name="General_Support_Costs_Y1" localSheetId="2">'FSG template PG'!$D$41</definedName>
    <definedName name="General_Support_Costs_Y1" localSheetId="3">'FSG template UG'!$D$43</definedName>
    <definedName name="General_Support_Costs_Y1">'FSG template example'!$D$43</definedName>
    <definedName name="General_Support_Costs_Y2" localSheetId="2">'FSG template PG'!$E$41</definedName>
    <definedName name="General_Support_Costs_Y2" localSheetId="3">'FSG template UG'!$E$43</definedName>
    <definedName name="General_Support_Costs_Y2">'FSG template example'!$E$43</definedName>
    <definedName name="General_Support_Costs_Y3" localSheetId="2">'FSG template PG'!$F$41</definedName>
    <definedName name="General_Support_Costs_Y3" localSheetId="3">'FSG template UG'!$F$43</definedName>
    <definedName name="General_Support_Costs_Y3">'FSG template example'!$F$43</definedName>
    <definedName name="General_Support_Costs_Y4" localSheetId="2">'FSG template PG'!$G$41</definedName>
    <definedName name="General_Support_Costs_Y4" localSheetId="3">'FSG template UG'!$G$43</definedName>
    <definedName name="General_Support_Costs_Y4">'FSG template example'!$G$43</definedName>
    <definedName name="Gross_Margin">'[1]Programme costing Summary'!$E$70</definedName>
    <definedName name="Gross_Margin_Diss">'[1]Programme costing Summary'!$N$70</definedName>
    <definedName name="Gross_Margin_Mod1">'[1]Programme costing Summary'!$F$70</definedName>
    <definedName name="Gross_Margin_Mod2">'[1]Programme costing Summary'!$G$70</definedName>
    <definedName name="Gross_Margin_Mod3">'[1]Programme costing Summary'!$H$70</definedName>
    <definedName name="Gross_Margin_Mod4">'[1]Programme costing Summary'!$I$70</definedName>
    <definedName name="Gross_Margin_Mod5">'[1]Programme costing Summary'!$J$70</definedName>
    <definedName name="Gross_Margin_Mod6">'[1]Programme costing Summary'!$K$70</definedName>
    <definedName name="Home_EU_Fee">'[1]Programme costing Summary'!$E$5</definedName>
    <definedName name="Home_EU_non_sch_Module_8">'[1]Programme costing Summary'!$M$13</definedName>
    <definedName name="Home_EU_nonSCH_Module_7">'[1]Programme costing Summary'!$L$13</definedName>
    <definedName name="Home_EU_Sch_Module_7">'[1]Programme costing Summary'!$L$12</definedName>
    <definedName name="Home_EU_Sch_Module_8">'[1]Programme costing Summary'!$M$12</definedName>
    <definedName name="Home_Students_Y1" localSheetId="2">'FSG template PG'!$D$12</definedName>
    <definedName name="Home_Students_Y1" localSheetId="3">'FSG template UG'!$D$12</definedName>
    <definedName name="Home_Students_Y1">'FSG template example'!$D$12</definedName>
    <definedName name="Home_Students_Y2" localSheetId="2">'FSG template PG'!$E$12</definedName>
    <definedName name="Home_Students_Y2" localSheetId="3">'FSG template UG'!$E$12</definedName>
    <definedName name="Home_Students_Y2">'FSG template example'!$E$12</definedName>
    <definedName name="Home_Students_Y3" localSheetId="2">'FSG template PG'!$F$12</definedName>
    <definedName name="Home_Students_Y3" localSheetId="3">'FSG template UG'!$F$12</definedName>
    <definedName name="Home_Students_Y3">'FSG template example'!$F$12</definedName>
    <definedName name="Home_Students_Y4" localSheetId="2">'FSG template PG'!$G$12</definedName>
    <definedName name="Home_Students_Y4" localSheetId="3">'FSG template UG'!$G$12</definedName>
    <definedName name="Home_Students_Y4">'FSG template example'!$G$12</definedName>
    <definedName name="HomeEU_Fee" localSheetId="2">'FSG template PG'!$E$5</definedName>
    <definedName name="HomeEU_Fee" localSheetId="3">'FSG template UG'!$E$5</definedName>
    <definedName name="HomeEU_Fee">'FSG template example'!$E$5</definedName>
    <definedName name="HomeEU_Fee_Income_Y1" localSheetId="2">'FSG template PG'!$D$18</definedName>
    <definedName name="HomeEU_Fee_Income_Y1" localSheetId="3">'FSG template UG'!$D$19</definedName>
    <definedName name="HomeEU_Fee_Income_Y1">'FSG template example'!$D$19</definedName>
    <definedName name="HomeEU_Fee_Income_Y2" localSheetId="2">'FSG template PG'!$E$18</definedName>
    <definedName name="HomeEU_Fee_Income_Y2" localSheetId="3">'FSG template UG'!$E$19</definedName>
    <definedName name="HomeEU_Fee_Income_Y2">'FSG template example'!$E$19</definedName>
    <definedName name="HomeEU_Fee_Income_Y3" localSheetId="2">'FSG template PG'!$F$18</definedName>
    <definedName name="HomeEU_Fee_Income_Y3" localSheetId="3">'FSG template UG'!$F$19</definedName>
    <definedName name="HomeEU_Fee_Income_Y3">'FSG template example'!$F$19</definedName>
    <definedName name="HomeEU_Fee_Income_Y4" localSheetId="2">'FSG template PG'!$G$18</definedName>
    <definedName name="HomeEU_Fee_Income_Y4" localSheetId="3">'FSG template UG'!$G$19</definedName>
    <definedName name="HomeEU_Fee_Income_Y4">'FSG template example'!$G$19</definedName>
    <definedName name="HomeEU_HSch_Diss">'[1]Programme costing Summary'!$N$12</definedName>
    <definedName name="HomeEU_HSch_Mod1">'[1]Programme costing Summary'!$F$12</definedName>
    <definedName name="HomeEU_HSch_Mod2">'[1]Programme costing Summary'!$G$12</definedName>
    <definedName name="HomeEU_HSch_Mod3">'[1]Programme costing Summary'!$H$12</definedName>
    <definedName name="HomeEU_HSch_Mod4">'[1]Programme costing Summary'!$I$12</definedName>
    <definedName name="HomeEU_HSch_Mod5">'[1]Programme costing Summary'!$J$12</definedName>
    <definedName name="HomeEU_HSch_Mod6">'[1]Programme costing Summary'!$K$12</definedName>
    <definedName name="HomeEU_HSch_Total">'[1]Programme costing Summary'!$E$12</definedName>
    <definedName name="HomeEU_OSch_Diss">'[1]Programme costing Summary'!$N$13</definedName>
    <definedName name="HomeEU_OSch_Mod1">'[1]Programme costing Summary'!$F$13</definedName>
    <definedName name="HomeEU_OSch_Mod2">'[1]Programme costing Summary'!$G$13</definedName>
    <definedName name="HomeEU_OSch_Mod3">'[1]Programme costing Summary'!$H$13</definedName>
    <definedName name="HomeEU_OSch_Mod4">'[1]Programme costing Summary'!$I$13</definedName>
    <definedName name="HomeEU_OSch_Mod5">'[1]Programme costing Summary'!$J$13</definedName>
    <definedName name="HomeEU_OSch_Mod6">'[1]Programme costing Summary'!$K$13</definedName>
    <definedName name="HomeEU_OSch_Total">'[1]Programme costing Summary'!$E$13</definedName>
    <definedName name="Hourly_Rate_Clerical">'[1]Teaching hours'!$L$15</definedName>
    <definedName name="Hourly_Rate_Clerical_Diss">'[1]Teaching hours'!$L$169</definedName>
    <definedName name="Hourly_Rate_Clerical_Mod1">'[1]Teaching hours'!$L$32</definedName>
    <definedName name="Hourly_Rate_Clerical_Mod2">'[1]Teaching hours'!$L$49</definedName>
    <definedName name="Hourly_Rate_Clerical_Mod3">'[1]Teaching hours'!$L$66</definedName>
    <definedName name="Hourly_Rate_Clerical_Mod4">'[1]Teaching hours'!$L$83</definedName>
    <definedName name="Hourly_Rate_Clerical_Mod5">'[1]Teaching hours'!$L$100</definedName>
    <definedName name="Hourly_Rate_Clerical_Mod6">'[1]Teaching hours'!$L$117</definedName>
    <definedName name="Hourly_Rate_General">'[1]Teaching hours'!$M$15</definedName>
    <definedName name="Hourly_Rate_General_Diss">'[1]Teaching hours'!$M$169</definedName>
    <definedName name="Hourly_Rate_General_Mod1">'[1]Teaching hours'!$M$32</definedName>
    <definedName name="Hourly_Rate_General_Mod2">'[1]Teaching hours'!$M$49</definedName>
    <definedName name="Hourly_Rate_General_Mod3">'[1]Teaching hours'!$M$66</definedName>
    <definedName name="Hourly_Rate_General_Mod4">'[1]Teaching hours'!$M$83</definedName>
    <definedName name="Hourly_Rate_General_Mod5">'[1]Teaching hours'!$M$100</definedName>
    <definedName name="Hourly_Rate_General_Mod6">'[1]Teaching hours'!$M$117</definedName>
    <definedName name="Hourly_Rate_LabTec">'[1]Teaching hours'!$K$15</definedName>
    <definedName name="Hourly_Rate_LabTec_Diss">'[1]Teaching hours'!$K$169</definedName>
    <definedName name="Hourly_Rate_LabTec_Mod1">'[1]Teaching hours'!$K$32</definedName>
    <definedName name="Hourly_Rate_LabTec_Mod2">'[1]Teaching hours'!$K$49</definedName>
    <definedName name="Hourly_Rate_LabTec_Mod3">'[1]Teaching hours'!$K$66</definedName>
    <definedName name="Hourly_Rate_LabTec_Mod4">'[1]Teaching hours'!$K$83</definedName>
    <definedName name="Hourly_Rate_LabTec_Mod5">'[1]Teaching hours'!$K$100</definedName>
    <definedName name="Hourly_Rate_LabTec_Mod6">'[1]Teaching hours'!$K$117</definedName>
    <definedName name="Hourly_Rate_Lecturer">'[1]Teaching hours'!$I$15</definedName>
    <definedName name="Hourly_Rate_Lecturer_Diss">'[1]Teaching hours'!$I$169</definedName>
    <definedName name="Hourly_Rate_Lecturer_Mod1">'[1]Teaching hours'!$I$32</definedName>
    <definedName name="Hourly_Rate_Lecturer_Mod2">'[1]Teaching hours'!$I$49</definedName>
    <definedName name="Hourly_Rate_Lecturer_Mod3">'[1]Teaching hours'!$I$66</definedName>
    <definedName name="Hourly_Rate_Lecturer_Mod4">'[1]Teaching hours'!$I$83</definedName>
    <definedName name="Hourly_Rate_Lecturer_Mod5">'[1]Teaching hours'!$I$100</definedName>
    <definedName name="Hourly_Rate_Lecturer_Mod6">'[1]Teaching hours'!$I$117</definedName>
    <definedName name="Hourly_Rate_Persnl_Tutor">'[1]Teaching hours'!$H$15</definedName>
    <definedName name="Hourly_Rate_Personal_Tutor_Diss">'[1]Teaching hours'!$H$169</definedName>
    <definedName name="Hourly_Rate_Personal_Tutor_Mod1">'[1]Teaching hours'!$H$32</definedName>
    <definedName name="Hourly_Rate_Personal_Tutor_Mod2">'[1]Teaching hours'!$H$49</definedName>
    <definedName name="Hourly_Rate_Personal_Tutor_Mod3">'[1]Teaching hours'!$H$66</definedName>
    <definedName name="Hourly_Rate_Personal_Tutor_Mod4">'[1]Teaching hours'!$H$83</definedName>
    <definedName name="Hourly_Rate_Personal_Tutor_Mod5">'[1]Teaching hours'!$H$100</definedName>
    <definedName name="Hourly_Rate_Personal_Tutor_Mod6">'[1]Teaching hours'!$H$117</definedName>
    <definedName name="Hourly_Rate_Prof">'[1]Teaching hours'!$E$15</definedName>
    <definedName name="Hourly_Rate_Prof_Clinic">'[1]Teaching hours'!$D$15</definedName>
    <definedName name="Hourly_Rate_Prof_Clinic_Diss">'[1]Teaching hours'!$D$169</definedName>
    <definedName name="Hourly_Rate_Prof_Clinic_Mod1">'[1]Teaching hours'!$D$32</definedName>
    <definedName name="Hourly_Rate_Prof_Clinic_Mod2">'[1]Teaching hours'!$D$49</definedName>
    <definedName name="Hourly_Rate_Prof_Clinic_Mod3">'[1]Teaching hours'!$D$66</definedName>
    <definedName name="Hourly_Rate_Prof_Clinic_Mod4">'[1]Teaching hours'!$D$83</definedName>
    <definedName name="Hourly_Rate_Prof_Clinic_Mod5">'[1]Teaching hours'!$D$100</definedName>
    <definedName name="Hourly_Rate_Prof_Clinic_Mod6">'[1]Teaching hours'!$D$117</definedName>
    <definedName name="Hourly_Rate_Prof_Diss">'[1]Teaching hours'!$E$169</definedName>
    <definedName name="Hourly_Rate_Prof_Mod1">'[1]Teaching hours'!$E$32</definedName>
    <definedName name="Hourly_Rate_Prof_Mod2">'[1]Teaching hours'!$E$49</definedName>
    <definedName name="Hourly_Rate_Prof_Mod3">'[1]Teaching hours'!$E$66</definedName>
    <definedName name="Hourly_Rate_Prof_Mod4">'[1]Teaching hours'!$E$83</definedName>
    <definedName name="Hourly_Rate_Prof_Mod5">'[1]Teaching hours'!$E$100</definedName>
    <definedName name="Hourly_Rate_Prof_Mod6">'[1]Teaching hours'!$E$117</definedName>
    <definedName name="Hourly_Rate_Prog_Direct">'[1]Teaching hours'!$G$15</definedName>
    <definedName name="Hourly_Rate_Prog_Director_Diss">'[1]Teaching hours'!$G$169</definedName>
    <definedName name="Hourly_Rate_Prog_Director_Mod1">'[1]Teaching hours'!$G$32</definedName>
    <definedName name="Hourly_Rate_Prog_Director_Mod2">'[1]Teaching hours'!$G$49</definedName>
    <definedName name="Hourly_Rate_Prog_Director_Mod3">'[1]Teaching hours'!$G$66</definedName>
    <definedName name="Hourly_Rate_Prog_Director_Mod4">'[1]Teaching hours'!$G$83</definedName>
    <definedName name="Hourly_Rate_Prog_Director_Mod5">'[1]Teaching hours'!$G$100</definedName>
    <definedName name="Hourly_Rate_Prog_Director_Mod6">'[1]Teaching hours'!$G$117</definedName>
    <definedName name="Hourly_Rate_Senior_Lect">'[1]Teaching hours'!$F$15</definedName>
    <definedName name="Hourly_Rate_Senior_Lect_Diss">'[1]Teaching hours'!$F$169</definedName>
    <definedName name="Hourly_Rate_Senior_Lect_Mod1">'[1]Teaching hours'!$F$32</definedName>
    <definedName name="Hourly_Rate_Senior_Lect_Mod2">'[1]Teaching hours'!$F$49</definedName>
    <definedName name="Hourly_Rate_Senior_Lect_Mod3">'[1]Teaching hours'!$F$66</definedName>
    <definedName name="Hourly_Rate_Senior_Lect_Mod4">'[1]Teaching hours'!$F$83</definedName>
    <definedName name="Hourly_Rate_Senior_Lect_Mod5">'[1]Teaching hours'!$F$100</definedName>
    <definedName name="Hourly_Rate_Senior_Lect_Mod6">'[1]Teaching hours'!$F$117</definedName>
    <definedName name="Hourly_Rate_TeachFellow">'[1]Teaching hours'!$J$15</definedName>
    <definedName name="Hourly_Rate_TeachFellow_Diss">'[1]Teaching hours'!$J$169</definedName>
    <definedName name="Hourly_Rate_TeachFellow_Mod1">'[1]Teaching hours'!$J$32</definedName>
    <definedName name="Hourly_Rate_TeachFellow_Mod2">'[1]Teaching hours'!$J$49</definedName>
    <definedName name="Hourly_Rate_TeachFellow_Mod3">'[1]Teaching hours'!$J$66</definedName>
    <definedName name="Hourly_Rate_TeachFellow_Mod4">'[1]Teaching hours'!$J$83</definedName>
    <definedName name="Hourly_Rate_TeachFellow_Mod5">'[1]Teaching hours'!$J$100</definedName>
    <definedName name="Hourly_Rate_TeachFellow_Mod6">'[1]Teaching hours'!$J$117</definedName>
    <definedName name="Hours\Week">'Hourly Rates'!$B$4</definedName>
    <definedName name="Hours_Clerical" localSheetId="2">'FSG template PG'!#REF!</definedName>
    <definedName name="Hours_Clerical" localSheetId="3">'FSG template UG'!#REF!</definedName>
    <definedName name="Hours_Clerical">'FSG template example'!#REF!</definedName>
    <definedName name="Hours_General" localSheetId="2">'FSG template PG'!#REF!</definedName>
    <definedName name="Hours_General" localSheetId="3">'FSG template UG'!#REF!</definedName>
    <definedName name="Hours_General">'FSG template example'!#REF!</definedName>
    <definedName name="Hours_Lab_Tec" localSheetId="2">'FSG template PG'!#REF!</definedName>
    <definedName name="Hours_Lab_Tec" localSheetId="3">'FSG template UG'!#REF!</definedName>
    <definedName name="Hours_Lab_Tec">'FSG template example'!#REF!</definedName>
    <definedName name="Hours_Lecturer" localSheetId="2">'FSG template PG'!#REF!</definedName>
    <definedName name="Hours_Lecturer" localSheetId="3">'FSG template UG'!#REF!</definedName>
    <definedName name="Hours_Lecturer">'FSG template example'!#REF!</definedName>
    <definedName name="Hours_Other" localSheetId="2">'FSG template PG'!#REF!</definedName>
    <definedName name="Hours_Other" localSheetId="3">'FSG template UG'!#REF!</definedName>
    <definedName name="Hours_Other">'FSG template example'!#REF!</definedName>
    <definedName name="Hours_Personal_Tutor" localSheetId="2">'FSG template PG'!#REF!</definedName>
    <definedName name="Hours_Personal_Tutor" localSheetId="3">'FSG template UG'!#REF!</definedName>
    <definedName name="Hours_Personal_Tutor">'FSG template example'!#REF!</definedName>
    <definedName name="Hours_Prof" localSheetId="2">'FSG template PG'!#REF!</definedName>
    <definedName name="Hours_Prof" localSheetId="3">'FSG template UG'!#REF!</definedName>
    <definedName name="Hours_Prof">'FSG template example'!#REF!</definedName>
    <definedName name="Hours_Prof_Clinic" localSheetId="2">'FSG template PG'!#REF!</definedName>
    <definedName name="Hours_Prof_Clinic" localSheetId="3">'FSG template UG'!#REF!</definedName>
    <definedName name="Hours_Prof_Clinic">'FSG template example'!#REF!</definedName>
    <definedName name="Hours_Prog_Direct" localSheetId="2">'FSG template PG'!#REF!</definedName>
    <definedName name="Hours_Prog_Direct" localSheetId="3">'FSG template UG'!#REF!</definedName>
    <definedName name="Hours_Prog_Direct">'FSG template example'!#REF!</definedName>
    <definedName name="Hours_Senior_Lect" localSheetId="2">'FSG template PG'!#REF!</definedName>
    <definedName name="Hours_Senior_Lect" localSheetId="3">'FSG template UG'!#REF!</definedName>
    <definedName name="Hours_Senior_Lect">'FSG template example'!#REF!</definedName>
    <definedName name="Hours_Teach_Fellow" localSheetId="2">'FSG template PG'!#REF!</definedName>
    <definedName name="Hours_Teach_Fellow" localSheetId="3">'FSG template UG'!#REF!</definedName>
    <definedName name="Hours_Teach_Fellow">'FSG template example'!#REF!</definedName>
    <definedName name="Income_per_HomeEU_Student">'[1]Programme costing Summary'!$E$78</definedName>
    <definedName name="Income_per_HomeEU_Student_Y1" localSheetId="2">'FSG template PG'!$D$67</definedName>
    <definedName name="Income_per_HomeEU_Student_Y1" localSheetId="3">'FSG template UG'!$D$69</definedName>
    <definedName name="Income_per_HomeEU_Student_Y1">'FSG template example'!$D$69</definedName>
    <definedName name="Income_per_HomeEU_Student_Y2" localSheetId="2">'FSG template PG'!$E$67</definedName>
    <definedName name="Income_per_HomeEU_Student_Y2" localSheetId="3">'FSG template UG'!$E$69</definedName>
    <definedName name="Income_per_HomeEU_Student_Y2">'FSG template example'!$E$69</definedName>
    <definedName name="Income_per_HomeEU_Student_Y3" localSheetId="2">'FSG template PG'!$F$67</definedName>
    <definedName name="Income_per_HomeEU_Student_Y3" localSheetId="3">'FSG template UG'!$F$69</definedName>
    <definedName name="Income_per_HomeEU_Student_Y3">'FSG template example'!$F$69</definedName>
    <definedName name="Income_per_HomeEU_Student_Y4" localSheetId="2">'FSG template PG'!$G$67</definedName>
    <definedName name="Income_per_HomeEU_Student_Y4" localSheetId="3">'FSG template UG'!$G$69</definedName>
    <definedName name="Income_per_HomeEU_Student_Y4">'FSG template example'!$G$69</definedName>
    <definedName name="Income_per_Interntnl_Student">'[1]Programme costing Summary'!$E$80</definedName>
    <definedName name="Income_per_Interntnl_Student_Y1" localSheetId="2">'FSG template PG'!$D$68</definedName>
    <definedName name="Income_per_Interntnl_Student_Y1" localSheetId="3">'FSG template UG'!$D$71</definedName>
    <definedName name="Income_per_Interntnl_Student_Y1">'FSG template example'!$D$71</definedName>
    <definedName name="Income_per_Interntnl_Student_Y2" localSheetId="2">'FSG template PG'!$E$68</definedName>
    <definedName name="Income_per_Interntnl_Student_Y2" localSheetId="3">'FSG template UG'!$E$71</definedName>
    <definedName name="Income_per_Interntnl_Student_Y2">'FSG template example'!$E$71</definedName>
    <definedName name="Income_per_Interntnl_Student_Y3" localSheetId="2">'FSG template PG'!$F$68</definedName>
    <definedName name="Income_per_Interntnl_Student_Y3" localSheetId="3">'FSG template UG'!$F$71</definedName>
    <definedName name="Income_per_Interntnl_Student_Y3">'FSG template example'!$F$71</definedName>
    <definedName name="Income_per_Interntnl_Student_Y4" localSheetId="2">'FSG template PG'!$G$68</definedName>
    <definedName name="Income_per_Interntnl_Student_Y4" localSheetId="3">'FSG template UG'!$G$71</definedName>
    <definedName name="Income_per_Interntnl_Student_Y4">'FSG template example'!$G$71</definedName>
    <definedName name="Income_per_RUK_Student_Y1" localSheetId="2">'FSG template PG'!#REF!</definedName>
    <definedName name="Income_per_RUK_Student_Y1" localSheetId="3">'FSG template UG'!$D$70</definedName>
    <definedName name="Income_per_RUK_Student_Y1">'FSG template example'!$D$70</definedName>
    <definedName name="Income_per_RUK_Student_Y2" localSheetId="2">'FSG template PG'!#REF!</definedName>
    <definedName name="Income_per_RUK_Student_Y2" localSheetId="3">'FSG template UG'!$E$70</definedName>
    <definedName name="Income_per_RUK_Student_Y2">'FSG template example'!$E$70</definedName>
    <definedName name="Income_per_RUK_Student_Y3" localSheetId="2">'FSG template PG'!#REF!</definedName>
    <definedName name="Income_per_RUK_Student_Y3" localSheetId="3">'FSG template UG'!$F$70</definedName>
    <definedName name="Income_per_RUK_Student_Y3">'FSG template example'!$F$70</definedName>
    <definedName name="Income_per_RUK_Student_Y4" localSheetId="2">'FSG template PG'!#REF!</definedName>
    <definedName name="Income_per_RUK_Student_Y4" localSheetId="3">'FSG template UG'!$G$70</definedName>
    <definedName name="Income_per_RUK_Student_Y4">'FSG template example'!$G$70</definedName>
    <definedName name="Indirect_College_Cost_Diss">'[1]Programme costing Summary'!$N$71</definedName>
    <definedName name="Indirect_College_Cost_Mod1">'[1]Programme costing Summary'!$F$71</definedName>
    <definedName name="Indirect_College_Cost_Mod2">'[1]Programme costing Summary'!$G$71</definedName>
    <definedName name="Indirect_College_Cost_Mod3">'[1]Programme costing Summary'!$H$71</definedName>
    <definedName name="Indirect_College_Cost_Mod4">'[1]Programme costing Summary'!$I$71</definedName>
    <definedName name="Indirect_College_Cost_Mod5">'[1]Programme costing Summary'!$J$71</definedName>
    <definedName name="Indirect_College_Cost_Mod6">'[1]Programme costing Summary'!$K$71</definedName>
    <definedName name="Indirect_Cost_per_Student_Y1" localSheetId="2">'FSG template PG'!$D$65</definedName>
    <definedName name="Indirect_Cost_per_Student_Y1" localSheetId="3">'FSG template UG'!$D$67</definedName>
    <definedName name="Indirect_Cost_per_Student_Y1">'FSG template example'!$D$67</definedName>
    <definedName name="Indirect_Cost_per_Student_Y2" localSheetId="2">'FSG template PG'!$E$65</definedName>
    <definedName name="Indirect_Cost_per_Student_Y2" localSheetId="3">'FSG template UG'!$E$67</definedName>
    <definedName name="Indirect_Cost_per_Student_Y2">'FSG template example'!$E$67</definedName>
    <definedName name="Indirect_Cost_per_Student_Y3" localSheetId="2">'FSG template PG'!$F$65</definedName>
    <definedName name="Indirect_Cost_per_Student_Y3" localSheetId="3">'FSG template UG'!$F$67</definedName>
    <definedName name="Indirect_Cost_per_Student_Y3">'FSG template example'!$F$67</definedName>
    <definedName name="Indirect_Cost_per_Student_Y4" localSheetId="2">'FSG template PG'!$G$65</definedName>
    <definedName name="Indirect_Cost_per_Student_Y4" localSheetId="3">'FSG template UG'!$G$67</definedName>
    <definedName name="Indirect_Cost_per_Student_Y4">'FSG template example'!$G$67</definedName>
    <definedName name="Indirect_Costs_FTE" localSheetId="2">'FSG template PG'!$C$60</definedName>
    <definedName name="Indirect_Costs_FTE" localSheetId="3">'FSG template UG'!$C$62</definedName>
    <definedName name="Indirect_Costs_FTE">'FSG template example'!$C$62</definedName>
    <definedName name="International_Fee" localSheetId="2">'FSG template PG'!$E$6</definedName>
    <definedName name="International_Fee" localSheetId="3">'FSG template UG'!$E$7</definedName>
    <definedName name="International_Fee" localSheetId="5">'[1]Programme costing Summary'!$E$7</definedName>
    <definedName name="International_Fee">'FSG template example'!$E$7</definedName>
    <definedName name="Interntnl_Fee_Income_Y1" localSheetId="2">'FSG template PG'!$D$19</definedName>
    <definedName name="Interntnl_Fee_Income_Y1" localSheetId="3">'FSG template UG'!$D$21</definedName>
    <definedName name="Interntnl_Fee_Income_Y1">'FSG template example'!$D$21</definedName>
    <definedName name="Interntnl_Fee_Income_Y2" localSheetId="2">'FSG template PG'!$E$19</definedName>
    <definedName name="Interntnl_Fee_Income_Y2" localSheetId="3">'FSG template UG'!$E$21</definedName>
    <definedName name="Interntnl_Fee_Income_Y2">'FSG template example'!$E$21</definedName>
    <definedName name="Interntnl_Fee_Income_Y3" localSheetId="2">'FSG template PG'!$F$19</definedName>
    <definedName name="Interntnl_Fee_Income_Y3" localSheetId="3">'FSG template UG'!$F$21</definedName>
    <definedName name="Interntnl_Fee_Income_Y3">'FSG template example'!$F$21</definedName>
    <definedName name="Interntnl_Fee_Income_Y4" localSheetId="2">'FSG template PG'!$G$19</definedName>
    <definedName name="Interntnl_Fee_Income_Y4" localSheetId="3">'FSG template UG'!$G$21</definedName>
    <definedName name="Interntnl_Fee_Income_Y4">'FSG template example'!$G$21</definedName>
    <definedName name="Interntnl_HSch_Diss">'[1]Programme costing Summary'!$N$18</definedName>
    <definedName name="Interntnl_HSch_Mod1">'[1]Programme costing Summary'!$F$18</definedName>
    <definedName name="Interntnl_HSch_Mod2">'[1]Programme costing Summary'!$G$18</definedName>
    <definedName name="Interntnl_HSch_Mod3">'[1]Programme costing Summary'!$H$18</definedName>
    <definedName name="Interntnl_HSch_Mod4">'[1]Programme costing Summary'!$I$18</definedName>
    <definedName name="Interntnl_HSch_Mod5">'[1]Programme costing Summary'!$J$18</definedName>
    <definedName name="Interntnl_HSch_Mod6">'[1]Programme costing Summary'!$K$18</definedName>
    <definedName name="Interntnl_OSch_Diss">'[1]Programme costing Summary'!$N$19</definedName>
    <definedName name="Interntnl_OSch_Mod1">'[1]Programme costing Summary'!$F$19</definedName>
    <definedName name="Interntnl_OSch_Mod2">'[1]Programme costing Summary'!$G$19</definedName>
    <definedName name="Interntnl_OSch_Mod3">'[1]Programme costing Summary'!$H$19</definedName>
    <definedName name="Interntnl_OSch_Mod4">'[1]Programme costing Summary'!$I$19</definedName>
    <definedName name="Interntnl_OSch_Mod5">'[1]Programme costing Summary'!$J$19</definedName>
    <definedName name="Interntnl_OSch_Mod6">'[1]Programme costing Summary'!$K$19</definedName>
    <definedName name="Interntnl_Students_Y1" localSheetId="2">'FSG template PG'!$D$13</definedName>
    <definedName name="Interntnl_Students_Y1" localSheetId="3">'FSG template UG'!$D$14</definedName>
    <definedName name="Interntnl_Students_Y1">'FSG template example'!$D$14</definedName>
    <definedName name="Interntnl_Students_Y2" localSheetId="2">'FSG template PG'!$E$13</definedName>
    <definedName name="Interntnl_Students_Y2" localSheetId="3">'FSG template UG'!$E$14</definedName>
    <definedName name="Interntnl_Students_Y2">'FSG template example'!$E$14</definedName>
    <definedName name="Interntnl_Students_Y3" localSheetId="2">'FSG template PG'!$F$13</definedName>
    <definedName name="Interntnl_Students_Y3" localSheetId="3">'FSG template UG'!$F$14</definedName>
    <definedName name="Interntnl_Students_Y3">'FSG template example'!$F$14</definedName>
    <definedName name="Interntnl_Students_Y4" localSheetId="2">'FSG template PG'!$G$13</definedName>
    <definedName name="Interntnl_Students_Y4" localSheetId="3">'FSG template UG'!$G$14</definedName>
    <definedName name="Interntnl_Students_Y4">'FSG template example'!$G$14</definedName>
    <definedName name="Intl_HomeSch_Mod7">'[1]Programme costing Summary'!$L$18</definedName>
    <definedName name="Intl_HomeSch_Mod8">'[1]Programme costing Summary'!$M$18</definedName>
    <definedName name="Intl_OSch_Mod7">'[1]Programme costing Summary'!$L$19</definedName>
    <definedName name="Intl_Osch_Mod8">'[1]Programme costing Summary'!$M$19</definedName>
    <definedName name="Lab_Tec_Annual_Salary">'Hourly Rates'!$E$20</definedName>
    <definedName name="Lab_Tec_Cost\Hour">'Hourly Rates'!$I$20</definedName>
    <definedName name="Lab_Tec_Costs_Y1" localSheetId="2">'FSG template PG'!$D$39</definedName>
    <definedName name="Lab_Tec_Costs_Y1" localSheetId="3">'FSG template UG'!$D$41</definedName>
    <definedName name="Lab_Tec_Costs_Y1">'FSG template example'!$D$41</definedName>
    <definedName name="Lab_Tec_Costs_Y2" localSheetId="2">'FSG template PG'!$E$39</definedName>
    <definedName name="Lab_Tec_Costs_Y2" localSheetId="3">'FSG template UG'!$E$41</definedName>
    <definedName name="Lab_Tec_Costs_Y2">'FSG template example'!$E$41</definedName>
    <definedName name="Lab_Tec_Costs_Y3" localSheetId="2">'FSG template PG'!$F$39</definedName>
    <definedName name="Lab_Tec_Costs_Y3" localSheetId="3">'FSG template UG'!$F$41</definedName>
    <definedName name="Lab_Tec_Costs_Y3">'FSG template example'!$F$41</definedName>
    <definedName name="Lab_Tec_Costs_Y4" localSheetId="2">'FSG template PG'!$G$39</definedName>
    <definedName name="Lab_Tec_Costs_Y4" localSheetId="3">'FSG template UG'!$G$41</definedName>
    <definedName name="Lab_Tec_Costs_Y4">'FSG template example'!$G$41</definedName>
    <definedName name="Lab_Tec_Employer_NI">'Hourly Rates'!$F$20</definedName>
    <definedName name="Lab_Tec_Grade">'Hourly Rates'!$B$20</definedName>
    <definedName name="Lab_Tec_Lecture_Hours">'[1]Teaching hours'!$K$3</definedName>
    <definedName name="Lab_Tec_Mid_Point">'Hourly Rates'!$D$20</definedName>
    <definedName name="Lab_Tec_Pay_Scale">'Hourly Rates'!$C$20</definedName>
    <definedName name="Lab_Tec_Pension">'Hourly Rates'!$G$20</definedName>
    <definedName name="Lab_Tec_Total">'Hourly Rates'!$H$20</definedName>
    <definedName name="LabTec_Cost_Diss">'[1]Programme costing Summary'!$N$51</definedName>
    <definedName name="LabTec_Cost_Mod1">'[1]Programme costing Summary'!$F$51</definedName>
    <definedName name="LabTec_Cost_Mod2">'[1]Programme costing Summary'!$G$51</definedName>
    <definedName name="LabTec_Cost_Mod3">'[1]Programme costing Summary'!$H$51</definedName>
    <definedName name="LabTec_Cost_Mod4">'[1]Programme costing Summary'!$I$51</definedName>
    <definedName name="LabTec_Cost_Mod5">'[1]Programme costing Summary'!$J$51</definedName>
    <definedName name="LabTec_Cost_Mod6">'[1]Programme costing Summary'!$K$51</definedName>
    <definedName name="LabTec_Diss_Development">'[1]Teaching hours'!$K$166</definedName>
    <definedName name="LabTec_Diss_Directed\Independent_Learning">'[1]Teaching hours'!$K$164</definedName>
    <definedName name="LabTec_Diss_Feedback\Forward">'[1]Teaching hours'!$K$161</definedName>
    <definedName name="LabTec_Diss_Fieldwork\Extrnl_Visits">'[1]Teaching hours'!$K$160</definedName>
    <definedName name="LabTec_Diss_Lecture_Hours">'[1]Teaching hours'!$K$157</definedName>
    <definedName name="LabTec_Diss_Other">'[1]Teaching hours'!$K$167</definedName>
    <definedName name="LabTec_Diss_Personal_Tutor\Prog_Direct">'[1]Teaching hours'!$K$165</definedName>
    <definedName name="LabTec_Diss_Practical\Wrkshp">'[1]Teaching hours'!$K$159</definedName>
    <definedName name="LabTec_Diss_Prog_Learning_Teach">'[1]Teaching hours'!$K$163</definedName>
    <definedName name="LabTec_Diss_Seminar_Hours">'[1]Teaching hours'!$K$158</definedName>
    <definedName name="LabTec_Diss_Sum_Assessment">'[1]Teaching hours'!$K$162</definedName>
    <definedName name="LabTec_Hours">'[1]Programme costing Summary'!$C$51</definedName>
    <definedName name="LabTec_Mod1_Development">'[1]Teaching hours'!$K$29</definedName>
    <definedName name="LabTec_Mod1_Directed\Independent_Learning">'[1]Teaching hours'!$K$27</definedName>
    <definedName name="LabTec_Mod1_Feedback\Forward">'[1]Teaching hours'!$K$24</definedName>
    <definedName name="LabTec_Mod1_Fieldwork\Extrnl_Visits">'[1]Teaching hours'!$K$23</definedName>
    <definedName name="LabTec_Mod1_Lecture_Hours">'[1]Teaching hours'!$K$20</definedName>
    <definedName name="LabTec_Mod1_Other">'[1]Teaching hours'!$K$30</definedName>
    <definedName name="LabTec_Mod1_Personal_Tutor\Prog_Direct">'[1]Teaching hours'!$K$28</definedName>
    <definedName name="LabTec_Mod1_Practical\Wrkshp">'[1]Teaching hours'!$K$22</definedName>
    <definedName name="LabTec_Mod1_Prog_Learning_Teach">'[1]Teaching hours'!$K$26</definedName>
    <definedName name="LabTec_Mod1_Seminar_Hours">'[1]Teaching hours'!$K$21</definedName>
    <definedName name="LabTec_Mod1_Sum_Assessment">'[1]Teaching hours'!$K$25</definedName>
    <definedName name="LabTec_Mod2_Development">'[1]Teaching hours'!$K$46</definedName>
    <definedName name="LabTec_Mod2_Directed\Independent_Learning">'[1]Teaching hours'!$K$44</definedName>
    <definedName name="LabTec_Mod2_Feedback\Forward">'[1]Teaching hours'!$K$41</definedName>
    <definedName name="LabTec_Mod2_Fieldwork\Extrnl_Visits">'[1]Teaching hours'!$K$40</definedName>
    <definedName name="LabTec_Mod2_Lecture_Hours">'[1]Teaching hours'!$K$37</definedName>
    <definedName name="LabTec_Mod2_Other">'[1]Teaching hours'!$K$47</definedName>
    <definedName name="LabTec_Mod2_Personal_Tutor\Prog_Direct">'[1]Teaching hours'!$K$45</definedName>
    <definedName name="LabTec_Mod2_Practical\Wrkshp">'[1]Teaching hours'!$K$39</definedName>
    <definedName name="LabTec_Mod2_Prog_Learning_Teach">'[1]Teaching hours'!$K$43</definedName>
    <definedName name="LabTec_Mod2_Seminar_Hours">'[1]Teaching hours'!$K$38</definedName>
    <definedName name="LabTec_Mod2_Sum_Assessment">'[1]Teaching hours'!$K$42</definedName>
    <definedName name="LabTec_Mod3_Development">'[1]Teaching hours'!$K$63</definedName>
    <definedName name="LabTec_Mod3_Directed\Independent_Learning">'[1]Teaching hours'!$K$61</definedName>
    <definedName name="LabTec_Mod3_Feedback\Forward">'[1]Teaching hours'!$K$58</definedName>
    <definedName name="LabTec_Mod3_Fieldwork\Extrnl_Visits">'[1]Teaching hours'!$K$57</definedName>
    <definedName name="LabTec_Mod3_Lecture_Hours">'[1]Teaching hours'!$K$54</definedName>
    <definedName name="LabTec_Mod3_Other">'[1]Teaching hours'!$K$64</definedName>
    <definedName name="LabTec_Mod3_Personal_Tutor\Prog_Direct">'[1]Teaching hours'!$K$62</definedName>
    <definedName name="LabTec_Mod3_Practical\Wrkshp">'[1]Teaching hours'!$K$56</definedName>
    <definedName name="LabTec_Mod3_Prog_Learning_Teach">'[1]Teaching hours'!$K$60</definedName>
    <definedName name="LabTec_Mod3_Seminar_Hours">'[1]Teaching hours'!$K$55</definedName>
    <definedName name="LabTec_Mod3_Sum_Assessment">'[1]Teaching hours'!$K$59</definedName>
    <definedName name="LabTec_Mod4_Development">'[1]Teaching hours'!$K$80</definedName>
    <definedName name="LabTec_Mod4_Directed\Independent_Learning">'[1]Teaching hours'!$K$78</definedName>
    <definedName name="LabTec_Mod4_Feedback\Forward">'[1]Teaching hours'!$K$75</definedName>
    <definedName name="LabTec_Mod4_Fieldwork\Extrnl_Visits">'[1]Teaching hours'!$K$74</definedName>
    <definedName name="LabTec_Mod4_Lecture_Hours">'[1]Teaching hours'!$K$71</definedName>
    <definedName name="LabTec_Mod4_Other">'[1]Teaching hours'!$K$81</definedName>
    <definedName name="LabTec_Mod4_Personal_Tutor\Prog_Direct">'[1]Teaching hours'!$K$79</definedName>
    <definedName name="LabTec_Mod4_Practical\Wrkshp">'[1]Teaching hours'!$K$73</definedName>
    <definedName name="LabTec_Mod4_Prog_Learning_Teach">'[1]Teaching hours'!$K$77</definedName>
    <definedName name="LabTec_Mod4_Seminar_Hours">'[1]Teaching hours'!$K$72</definedName>
    <definedName name="LabTec_Mod4_Sum_Assessment">'[1]Teaching hours'!$K$76</definedName>
    <definedName name="LabTec_Mod5_Development">'[1]Teaching hours'!$K$97</definedName>
    <definedName name="LabTec_Mod5_Directed\Independent_Learning">'[1]Teaching hours'!$K$95</definedName>
    <definedName name="LabTec_Mod5_Feedback\Forward">'[1]Teaching hours'!$K$92</definedName>
    <definedName name="LabTec_Mod5_Fieldwork\Extrnl_Visits">'[1]Teaching hours'!$K$91</definedName>
    <definedName name="LabTec_Mod5_Lecture_Hours">'[1]Teaching hours'!$K$88</definedName>
    <definedName name="LabTec_Mod5_Other">'[1]Teaching hours'!$K$98</definedName>
    <definedName name="LabTec_Mod5_Personal_Tutor\Prog_Direct">'[1]Teaching hours'!$K$96</definedName>
    <definedName name="LabTec_Mod5_Practical\Wrkshp">'[1]Teaching hours'!$K$90</definedName>
    <definedName name="LabTec_Mod5_Prog_Learning_Teach">'[1]Teaching hours'!$K$94</definedName>
    <definedName name="LabTec_Mod5_Seminar_Hours">'[1]Teaching hours'!$K$89</definedName>
    <definedName name="LabTec_Mod5_Sum_Assessment">'[1]Teaching hours'!$K$93</definedName>
    <definedName name="LabTec_Mod6_Development">'[1]Teaching hours'!$K$114</definedName>
    <definedName name="LabTec_Mod6_Directed\Independent_Learning">'[1]Teaching hours'!$K$112</definedName>
    <definedName name="LabTec_Mod6_Feedback\Forward">'[1]Teaching hours'!$K$109</definedName>
    <definedName name="LabTec_Mod6_Fieldwork\Extrnl_Visits">'[1]Teaching hours'!$K$108</definedName>
    <definedName name="LabTec_Mod6_Lecture_Hours">'[1]Teaching hours'!$K$105</definedName>
    <definedName name="LabTec_Mod6_Other">'[1]Teaching hours'!$K$115</definedName>
    <definedName name="LabTec_Mod6_Personal_Tutor\Prog_Direct">'[1]Teaching hours'!$K$113</definedName>
    <definedName name="LabTec_Mod6_Practical\Wrkshp">'[1]Teaching hours'!$K$107</definedName>
    <definedName name="LabTec_Mod6_Prog_Learning_Teach">'[1]Teaching hours'!$K$111</definedName>
    <definedName name="LabTec_Mod6_Seminar_Hours">'[1]Teaching hours'!$K$106</definedName>
    <definedName name="LabTec_Mod6_Sum_Assessment">'[1]Teaching hours'!$K$110</definedName>
    <definedName name="LabTec_Other">'[1]Teaching hours'!$K$13</definedName>
    <definedName name="Lecturer_Annual_Salary">'Hourly Rates'!$E$15</definedName>
    <definedName name="Lecturer_Cost\Hour">'Hourly Rates'!$I$15</definedName>
    <definedName name="Lecturer_Cost_Diss">'[1]Programme costing Summary'!$N$47</definedName>
    <definedName name="Lecturer_Cost_Mod1">'[1]Programme costing Summary'!$F$47</definedName>
    <definedName name="Lecturer_Cost_Y1" localSheetId="2">'FSG template PG'!$D$34</definedName>
    <definedName name="Lecturer_Cost_Y1" localSheetId="3">'FSG template UG'!$D$36</definedName>
    <definedName name="Lecturer_Cost_Y1">'FSG template example'!$D$36</definedName>
    <definedName name="Lecturer_Cost_Y2" localSheetId="2">'FSG template PG'!$E$34</definedName>
    <definedName name="Lecturer_Cost_Y2" localSheetId="3">'FSG template UG'!$E$36</definedName>
    <definedName name="Lecturer_Cost_Y2">'FSG template example'!$E$36</definedName>
    <definedName name="Lecturer_Cost_Y3" localSheetId="2">'FSG template PG'!$F$34</definedName>
    <definedName name="Lecturer_Cost_Y3" localSheetId="3">'FSG template UG'!$F$36</definedName>
    <definedName name="Lecturer_Cost_Y3">'FSG template example'!$F$36</definedName>
    <definedName name="Lecturer_Cost_Y4" localSheetId="2">'FSG template PG'!$G$34</definedName>
    <definedName name="Lecturer_Cost_Y4" localSheetId="3">'FSG template UG'!$G$36</definedName>
    <definedName name="Lecturer_Cost_Y4">'FSG template example'!$G$36</definedName>
    <definedName name="Lecturer_Diss_Development">'[1]Teaching hours'!$I$166</definedName>
    <definedName name="Lecturer_Diss_Directed\Independent_Learning">'[1]Teaching hours'!$I$164</definedName>
    <definedName name="Lecturer_Diss_Lecture_Hours">'[1]Teaching hours'!$I$157</definedName>
    <definedName name="Lecturer_Diss_Other">'[1]Teaching hours'!$I$167</definedName>
    <definedName name="Lecturer_Diss_Personal_Tutor\Prog_Direct">'[1]Teaching hours'!$I$165</definedName>
    <definedName name="Lecturer_Diss_Practical\Wrkshp">'[1]Teaching hours'!$I$159</definedName>
    <definedName name="Lecturer_Diss_Prog_Learning_Teach">'[1]Teaching hours'!$I$163</definedName>
    <definedName name="Lecturer_Diss_Seminar_Hours">'[1]Teaching hours'!$I$158</definedName>
    <definedName name="Lecturer_Diss_Sum_Assessment">'[1]Teaching hours'!$I$162</definedName>
    <definedName name="Lecturer_Employer_NI">'Hourly Rates'!$F$15</definedName>
    <definedName name="Lecturer_Grade">'Hourly Rates'!$B$15</definedName>
    <definedName name="Lecturer_Lecture_Hours">'[1]Teaching hours'!$I$3</definedName>
    <definedName name="Lecturer_Mid_Point">'Hourly Rates'!$D$15</definedName>
    <definedName name="Lecturer_Mod1_Development">'[1]Teaching hours'!$I$29</definedName>
    <definedName name="Lecturer_Mod1_Directed\Independent_Learning">'[1]Teaching hours'!$I$27</definedName>
    <definedName name="Lecturer_Mod1_Feedback\Forward">'[1]Teaching hours'!$I$24</definedName>
    <definedName name="Lecturer_Mod1_Fieldwork\Extrnl_Visits">'[1]Teaching hours'!$I$23</definedName>
    <definedName name="Lecturer_Mod1_Lecture_Hours">'[1]Teaching hours'!$I$20</definedName>
    <definedName name="Lecturer_Mod1_Other">'[1]Teaching hours'!$I$30</definedName>
    <definedName name="Lecturer_Mod1_Personal_Tutor\Prog_Direct">'[1]Teaching hours'!$I$28</definedName>
    <definedName name="Lecturer_Mod1_Practical\Wrkshp">'[1]Teaching hours'!$I$22</definedName>
    <definedName name="Lecturer_Mod1_Prog_Learning_Teach">'[1]Teaching hours'!$I$26</definedName>
    <definedName name="Lecturer_Mod1_Seminar_Hours">'[1]Teaching hours'!$I$21</definedName>
    <definedName name="Lecturer_Mod1_Sum_Assessment">'[1]Teaching hours'!$I$25</definedName>
    <definedName name="Lecturer_Mod2_Development">'[1]Teaching hours'!$I$46</definedName>
    <definedName name="Lecturer_Mod2_Directed\Independent_Learning">'[1]Teaching hours'!$I$44</definedName>
    <definedName name="Lecturer_Mod2_Feedback\Forward">'[1]Teaching hours'!$I$41</definedName>
    <definedName name="Lecturer_Mod2_Fieldwork\Extrnl_Visits">'[1]Teaching hours'!$I$40</definedName>
    <definedName name="Lecturer_Mod2_Lecture_Hours">'[1]Teaching hours'!$I$37</definedName>
    <definedName name="Lecturer_Mod2_Other">'[1]Teaching hours'!$I$47</definedName>
    <definedName name="Lecturer_Mod2_Personal_Tutor\Prog_Direct">'[1]Teaching hours'!$I$45</definedName>
    <definedName name="Lecturer_Mod2_Practical\Wrkshp">'[1]Teaching hours'!$I$39</definedName>
    <definedName name="Lecturer_Mod2_Prog_Learning_Teach">'[1]Teaching hours'!$I$43</definedName>
    <definedName name="Lecturer_Mod2_Seminar_Hours">'[1]Teaching hours'!$I$38</definedName>
    <definedName name="Lecturer_Mod2_Sum_Assessment">'[1]Teaching hours'!$I$42</definedName>
    <definedName name="Lecturer_Mod3_Development">'[1]Teaching hours'!$I$63</definedName>
    <definedName name="Lecturer_Mod3_Directed\Independent_Learning">'[1]Teaching hours'!$I$61</definedName>
    <definedName name="Lecturer_Mod3_Feedback\Forward">'[1]Teaching hours'!$I$58</definedName>
    <definedName name="Lecturer_Mod3_Lecture_Hours">'[1]Teaching hours'!$I$54</definedName>
    <definedName name="Lecturer_Mod3_Other">'[1]Teaching hours'!$I$64</definedName>
    <definedName name="Lecturer_Mod3_Personal_Tutor\Prog_Direct">'[1]Teaching hours'!$I$62</definedName>
    <definedName name="Lecturer_Mod3_Practical\Wrkshp">'[1]Teaching hours'!$I$56</definedName>
    <definedName name="Lecturer_Mod3_Prog_Learning_Teach">'[1]Teaching hours'!$I$60</definedName>
    <definedName name="Lecturer_Mod3_Seminar_Hours">'[1]Teaching hours'!$I$55</definedName>
    <definedName name="Lecturer_Mod3_Sum_Assessment">'[1]Teaching hours'!$I$59</definedName>
    <definedName name="Lecturer_Mod4_Development">'[1]Teaching hours'!$I$80</definedName>
    <definedName name="Lecturer_Mod4_Directed\Independent_Learning">'[1]Teaching hours'!$I$78</definedName>
    <definedName name="Lecturer_Mod4_Feedback\Forward">'[1]Teaching hours'!$I$75</definedName>
    <definedName name="Lecturer_Mod4_Lecture_Hours">'[1]Teaching hours'!$I$71</definedName>
    <definedName name="Lecturer_Mod4_Other">'[1]Teaching hours'!$I$81</definedName>
    <definedName name="Lecturer_Mod4_Personal_Tutor\Prog_Direct">'[1]Teaching hours'!$I$79</definedName>
    <definedName name="Lecturer_Mod4_Practical\Wrkshp">'[1]Teaching hours'!$I$73</definedName>
    <definedName name="Lecturer_Mod4_Prog_Learning_Teach">'[1]Teaching hours'!$I$77</definedName>
    <definedName name="Lecturer_Mod4_Seminar_Hours">'[1]Teaching hours'!$I$72</definedName>
    <definedName name="Lecturer_Mod4_Sum_Assessment">'[1]Teaching hours'!$I$76</definedName>
    <definedName name="Lecturer_Mod5_Development">'[1]Teaching hours'!$I$97</definedName>
    <definedName name="Lecturer_Mod5_Directed\Independent_Learning">'[1]Teaching hours'!$I$95</definedName>
    <definedName name="Lecturer_Mod5_Feedback\Forward">'[1]Teaching hours'!$I$92</definedName>
    <definedName name="Lecturer_Mod5_Lecture_Hours">'[1]Teaching hours'!$I$88</definedName>
    <definedName name="Lecturer_Mod5_Other">'[1]Teaching hours'!$I$98</definedName>
    <definedName name="Lecturer_Mod5_Personal_Tutor\Prog_Direct">'[1]Teaching hours'!$I$96</definedName>
    <definedName name="Lecturer_Mod5_Practical\Wrkshp">'[1]Teaching hours'!$I$90</definedName>
    <definedName name="Lecturer_Mod5_Prog_Learning_Teach">'[1]Teaching hours'!$I$94</definedName>
    <definedName name="Lecturer_Mod5_Seminar_Hours">'[1]Teaching hours'!$I$89</definedName>
    <definedName name="Lecturer_Mod5_Sum_Assessment">'[1]Teaching hours'!$I$93</definedName>
    <definedName name="Lecturer_Mod6_Development">'[1]Teaching hours'!$I$114</definedName>
    <definedName name="Lecturer_Mod6_Directed\Independent_Learning">'[1]Teaching hours'!$I$112</definedName>
    <definedName name="Lecturer_Mod6_Feedback\Forward">'[1]Teaching hours'!$I$109</definedName>
    <definedName name="Lecturer_Mod6_Lecture_Hours">'[1]Teaching hours'!$I$105</definedName>
    <definedName name="Lecturer_Mod6_Other">'[1]Teaching hours'!$I$115</definedName>
    <definedName name="Lecturer_Mod6_Personal_Tutor\Prog_Direct">'[1]Teaching hours'!$I$113</definedName>
    <definedName name="Lecturer_Mod6_Practical\Wrkshp">'[1]Teaching hours'!$I$107</definedName>
    <definedName name="Lecturer_Mod6_Prog_Learning_Teach">'[1]Teaching hours'!$I$111</definedName>
    <definedName name="Lecturer_Mod6_Seminar_Hours">'[1]Teaching hours'!$I$106</definedName>
    <definedName name="Lecturer_Mod6_Sum_Assessment">'[1]Teaching hours'!$I$110</definedName>
    <definedName name="Lecturer_Other">'[1]Teaching hours'!$I$13</definedName>
    <definedName name="Lecturer_Pay_Scale">'Hourly Rates'!$C$15</definedName>
    <definedName name="Lecturer_Pension">'Hourly Rates'!$G$15</definedName>
    <definedName name="Lecturer_Total">'Hourly Rates'!$H$15</definedName>
    <definedName name="Marketing_Cost_Diss">'[1]Programme costing Summary'!$N$58</definedName>
    <definedName name="Marketing_Cost_Mod1">'[1]Programme costing Summary'!$F$58</definedName>
    <definedName name="Marketing_Costs_Y1" localSheetId="2">'FSG template PG'!$D$46</definedName>
    <definedName name="Marketing_Costs_Y1" localSheetId="3">'FSG template UG'!$D$48</definedName>
    <definedName name="Marketing_Costs_Y1">'FSG template example'!$D$48</definedName>
    <definedName name="Marketing_Costs_Y2" localSheetId="2">'FSG template PG'!$E$46</definedName>
    <definedName name="Marketing_Costs_Y2" localSheetId="3">'FSG template UG'!$E$48</definedName>
    <definedName name="Marketing_Costs_Y2">'FSG template example'!$E$48</definedName>
    <definedName name="Marketing_Costs_Y3" localSheetId="2">'FSG template PG'!$F$46</definedName>
    <definedName name="Marketing_Costs_Y3" localSheetId="3">'FSG template UG'!$F$48</definedName>
    <definedName name="Marketing_Costs_Y3">'FSG template example'!$F$48</definedName>
    <definedName name="Marketing_Costs_Y4" localSheetId="2">'FSG template PG'!$G$46</definedName>
    <definedName name="Marketing_Costs_Y4" localSheetId="3">'FSG template UG'!$G$48</definedName>
    <definedName name="Marketing_Costs_Y4">'FSG template example'!$G$48</definedName>
    <definedName name="Mod_7_credit">'[1]Programme costing Summary'!$L$22</definedName>
    <definedName name="Mod_8_credit">'[1]Programme costing Summary'!$M$22</definedName>
    <definedName name="Mod1_Credit">'[1]Programme costing Summary'!$F$22</definedName>
    <definedName name="Mod1_credits_factor">'[1]Programme costing Summary'!$F$23</definedName>
    <definedName name="Mod1_Developmt_Cost">'[1]Programme costing Summary'!$F$56</definedName>
    <definedName name="Mod1_Direct_Cost_per_Student">'[1]Programme costing Summary'!$F$75</definedName>
    <definedName name="Mod1_Home_Fee">'[1]Programme costing Summary'!$F$27</definedName>
    <definedName name="Mod1_Income_per_HomeEU_Student">'[1]Programme costing Summary'!$F$78</definedName>
    <definedName name="Mod1_Income_per_Interntnl_Student">'[1]Programme costing Summary'!$F$80</definedName>
    <definedName name="Mod1_Income_per_RUK_Student">'[1]Programme costing Summary'!$F$79</definedName>
    <definedName name="Mod1_Indirect_Cost_per_Student">'[1]Programme costing Summary'!$F$76</definedName>
    <definedName name="Mod1_Interntnl_Fee">'[1]Programme costing Summary'!$F$29</definedName>
    <definedName name="Mod1_Profit_per_HomeEU_Student">'[1]Programme costing Summary'!$F$82</definedName>
    <definedName name="Mod1_Profit_per_Interntnl_Student">'[1]Programme costing Summary'!$F$84</definedName>
    <definedName name="Mod1_Profit_per_RUK_Student">'[1]Programme costing Summary'!$F$83</definedName>
    <definedName name="Mod1_RUK_Fee">'[1]Programme costing Summary'!$F$28</definedName>
    <definedName name="Mod1_School_Fee">'[1]Programme costing Summary'!$F$34</definedName>
    <definedName name="Mod1_Total_Cost_per_Student">'[1]Programme costing Summary'!$F$77</definedName>
    <definedName name="Mod1_Uni_Fee">'[1]Programme costing Summary'!$F$33</definedName>
    <definedName name="Mod1_Uni_Income">'[1]Programme costing Summary'!$F$38</definedName>
    <definedName name="Mod2_Credit">'[1]Programme costing Summary'!$G$22</definedName>
    <definedName name="Mod2_credits_factor">'[1]Programme costing Summary'!$G$23</definedName>
    <definedName name="Mod2_Developmt_Cost">'[1]Programme costing Summary'!$G$56</definedName>
    <definedName name="Mod2_Direct_Cost_per_Student">'[1]Programme costing Summary'!$G$75</definedName>
    <definedName name="Mod2_Home_Fee">'[1]Programme costing Summary'!$G$27</definedName>
    <definedName name="Mod2_Income_per_HomeEU_Student">'[1]Programme costing Summary'!$G$78</definedName>
    <definedName name="Mod2_Income_per_Interntnl_Student">'[1]Programme costing Summary'!$G$80</definedName>
    <definedName name="Mod2_Income_per_RUK_Student">'[1]Programme costing Summary'!$G$79</definedName>
    <definedName name="Mod2_Indirect_Cost_per_Student">'[1]Programme costing Summary'!$G$76</definedName>
    <definedName name="Mod2_Interntnl_Fee">'[1]Programme costing Summary'!$G$29</definedName>
    <definedName name="Mod2_Profit_per_HomeEU_Student">'[1]Programme costing Summary'!$G$82</definedName>
    <definedName name="Mod2_Profit_per_Interntnl_Student">'[1]Programme costing Summary'!$G$84</definedName>
    <definedName name="Mod2_RUK_Fee">'[1]Programme costing Summary'!$G$28</definedName>
    <definedName name="Mod2_School_Fee">'[1]Programme costing Summary'!$G$34</definedName>
    <definedName name="Mod2_Total_Cost_per_Student">'[1]Programme costing Summary'!$G$77</definedName>
    <definedName name="Mod2_Uni_Fee">'[1]Programme costing Summary'!$G$33</definedName>
    <definedName name="Mod2_Uni_Income">'[1]Programme costing Summary'!$G$38</definedName>
    <definedName name="Mod3__Home_Fee">'[1]Programme costing Summary'!$H$27</definedName>
    <definedName name="Mod3_Credit">'[1]Programme costing Summary'!$H$22</definedName>
    <definedName name="Mod3_credits_factor">'[1]Programme costing Summary'!$H$23</definedName>
    <definedName name="Mod3_Developmt_Cost">'[1]Programme costing Summary'!$H$56</definedName>
    <definedName name="Mod3_Direct_Cost_per_Student">'[1]Programme costing Summary'!$H$75</definedName>
    <definedName name="Mod3_Income_per_HomeEU_Student">'[1]Programme costing Summary'!$H$78</definedName>
    <definedName name="Mod3_Income_per_Interntnl_Student">'[1]Programme costing Summary'!$H$80</definedName>
    <definedName name="Mod3_Income_per_RUK_Student">'[1]Programme costing Summary'!$H$79</definedName>
    <definedName name="Mod3_Indirect_Cost_per_Student">'[1]Programme costing Summary'!$H$76</definedName>
    <definedName name="Mod3_Interntnl_Fee">'[1]Programme costing Summary'!$H$29</definedName>
    <definedName name="Mod3_Profit_per_HomeEU_Student">'[1]Programme costing Summary'!$H$82</definedName>
    <definedName name="Mod3_Profit_per_Interntnl_Student">'[1]Programme costing Summary'!$H$84</definedName>
    <definedName name="Mod3_RUK_Fee">'[1]Programme costing Summary'!$H$28</definedName>
    <definedName name="Mod3_School_Fee">'[1]Programme costing Summary'!$H$34</definedName>
    <definedName name="Mod3_Total_Cost_per_Student">'[1]Programme costing Summary'!$H$77</definedName>
    <definedName name="Mod3_Uni_Fee">'[1]Programme costing Summary'!$H$33</definedName>
    <definedName name="Mod3_Uni_Income">'[1]Programme costing Summary'!$H$38</definedName>
    <definedName name="Mod4_Credit">'[1]Programme costing Summary'!$I$22</definedName>
    <definedName name="Mod4_credits_factor">'[1]Programme costing Summary'!$I$23</definedName>
    <definedName name="Mod4_Developmt_Cost">'[1]Programme costing Summary'!$I$56</definedName>
    <definedName name="Mod4_Direct_Cost_per_Student">'[1]Programme costing Summary'!$I$75</definedName>
    <definedName name="Mod4_Home_Fee">'[1]Programme costing Summary'!$I$27</definedName>
    <definedName name="Mod4_Income_per_HomeEU_Student">'[1]Programme costing Summary'!$I$78</definedName>
    <definedName name="Mod4_Income_per_Interntnl_Student">'[1]Programme costing Summary'!$I$80</definedName>
    <definedName name="Mod4_Income_per_RUK_Student">'[1]Programme costing Summary'!$I$79</definedName>
    <definedName name="Mod4_Indirect_Cost_per_Student">'[1]Programme costing Summary'!$I$76</definedName>
    <definedName name="Mod4_Interntnl_Fee">'[1]Programme costing Summary'!$I$29</definedName>
    <definedName name="Mod4_Profit_per_HomeEU_Student">'[1]Programme costing Summary'!$I$82</definedName>
    <definedName name="Mod4_Profit_per_Interntnl_Student">'[1]Programme costing Summary'!$I$84</definedName>
    <definedName name="Mod4_RUK_Fee">'[1]Programme costing Summary'!$I$28</definedName>
    <definedName name="Mod4_School_Fee">'[1]Programme costing Summary'!$I$34</definedName>
    <definedName name="Mod4_Total_Cost_per_Student">'[1]Programme costing Summary'!$I$77</definedName>
    <definedName name="Mod4_Uni_Fee">'[1]Programme costing Summary'!$I$33</definedName>
    <definedName name="Mod4_Uni_Income">'[1]Programme costing Summary'!$I$38</definedName>
    <definedName name="Mod5_Credit">'[1]Programme costing Summary'!$J$22</definedName>
    <definedName name="Mod5_credits_factor">'[1]Programme costing Summary'!$J$23</definedName>
    <definedName name="Mod5_Developmt_Cost">'[1]Programme costing Summary'!$J$56</definedName>
    <definedName name="Mod5_Direct_Cost_per_Student">'[1]Programme costing Summary'!$J$75</definedName>
    <definedName name="Mod5_Income_per_HomeEU_Student">'[1]Programme costing Summary'!$J$78</definedName>
    <definedName name="Mod5_Income_per_Interntnl_Student">'[1]Programme costing Summary'!$J$80</definedName>
    <definedName name="Mod5_Income_per_RUK_Student">'[1]Programme costing Summary'!$J$79</definedName>
    <definedName name="Mod5_Indirect_Cost_per_Student">'[1]Programme costing Summary'!$J$76</definedName>
    <definedName name="Mod5_Interntnl_Fee">'[1]Programme costing Summary'!$J$29</definedName>
    <definedName name="Mod5_Profit_per_HomeEU_Student">'[1]Programme costing Summary'!$J$82</definedName>
    <definedName name="Mod5_Profit_per_Interntnl_Student">'[1]Programme costing Summary'!$J$84</definedName>
    <definedName name="Mod5_RUK_Fee">'[1]Programme costing Summary'!$J$28</definedName>
    <definedName name="Mod5_School_Fee">'[1]Programme costing Summary'!$J$34</definedName>
    <definedName name="Mod5_Total_Cost_per_Student">'[1]Programme costing Summary'!$J$77</definedName>
    <definedName name="Mod5_Uni_Fee">'[1]Programme costing Summary'!$J$33</definedName>
    <definedName name="Mod5_Uni_Income">'[1]Programme costing Summary'!$J$38</definedName>
    <definedName name="Mod51_Home_Fee">'[1]Programme costing Summary'!$J$27</definedName>
    <definedName name="Mod6_Credit">'[1]Programme costing Summary'!$K$22</definedName>
    <definedName name="Mod6_credits_factor">'[1]Programme costing Summary'!$K$23</definedName>
    <definedName name="Mod6_Developmt_Cost">'[1]Programme costing Summary'!$K$56</definedName>
    <definedName name="Mod6_Direct_Cost_per_Student">'[1]Programme costing Summary'!$K$75</definedName>
    <definedName name="Mod6_Home_Fee">'[1]Programme costing Summary'!$K$27</definedName>
    <definedName name="Mod6_Income_per_HomeEU_Student">'[1]Programme costing Summary'!$K$78</definedName>
    <definedName name="Mod6_Income_per_Interntnl_Student">'[1]Programme costing Summary'!$K$80</definedName>
    <definedName name="Mod6_Income_per_RUK_Student">'[1]Programme costing Summary'!$K$79</definedName>
    <definedName name="Mod6_Indirect_Cost_per_Student">'[1]Programme costing Summary'!$K$76</definedName>
    <definedName name="Mod6_Interntnl_Fee">'[1]Programme costing Summary'!$K$29</definedName>
    <definedName name="Mod6_Profit_per_HomeEU_Student">'[1]Programme costing Summary'!$K$82</definedName>
    <definedName name="Mod6_Profit_per_Interntnl_Student">'[1]Programme costing Summary'!$K$84</definedName>
    <definedName name="Mod6_RUK_Fee">'[1]Programme costing Summary'!$K$28</definedName>
    <definedName name="Mod6_School_Fee">'[1]Programme costing Summary'!$K$34</definedName>
    <definedName name="Mod6_Total_Cost_per_Student">'[1]Programme costing Summary'!$K$77</definedName>
    <definedName name="Mod6_Uni_Fee">'[1]Programme costing Summary'!$K$33</definedName>
    <definedName name="Mod6_Uni_Income">'[1]Programme costing Summary'!$K$38</definedName>
    <definedName name="Mod7_credits_factor">'[1]Programme costing Summary'!$L$23</definedName>
    <definedName name="Mod7_Home_Fee">'[1]Programme costing Summary'!$L$27</definedName>
    <definedName name="Mod7_Interntnl_fee">'[1]Programme costing Summary'!$L$29</definedName>
    <definedName name="Mod7_RUK_fee">'[1]Programme costing Summary'!$L$28</definedName>
    <definedName name="Mod8_credit_factor">'[1]Programme costing Summary'!$M$23</definedName>
    <definedName name="Mod8_Home_fee">'[1]Programme costing Summary'!$M$27</definedName>
    <definedName name="Mod8_Interntnl_fee">'[1]Programme costing Summary'!$M$29</definedName>
    <definedName name="Mod8_RUK_Fee">'[1]Programme costing Summary'!$M$28</definedName>
    <definedName name="Net_Position_Y1" localSheetId="2">'FSG template PG'!$D$62</definedName>
    <definedName name="Net_Position_Y1" localSheetId="3">'FSG template UG'!$D$64</definedName>
    <definedName name="Net_Position_Y1">'FSG template example'!$D$64</definedName>
    <definedName name="Net_Position_Y2" localSheetId="2">'FSG template PG'!$E$62</definedName>
    <definedName name="Net_Position_Y2" localSheetId="3">'FSG template UG'!$E$64</definedName>
    <definedName name="Net_Position_Y2">'FSG template example'!$E$64</definedName>
    <definedName name="Net_Position_Y3" localSheetId="2">'FSG template PG'!$F$62</definedName>
    <definedName name="Net_Position_Y3" localSheetId="3">'FSG template UG'!$F$64</definedName>
    <definedName name="Net_Position_Y3">'FSG template example'!$F$64</definedName>
    <definedName name="Net_Position_Y4" localSheetId="2">'FSG template PG'!$G$62</definedName>
    <definedName name="Net_Position_Y4" localSheetId="3">'FSG template UG'!$G$64</definedName>
    <definedName name="Net_Position_Y4">'FSG template example'!$G$64</definedName>
    <definedName name="No_Fee_Income_Mod7">'[1]Programme costing Summary'!$L$37</definedName>
    <definedName name="No_Weeks">'Hourly Rates'!$B$5</definedName>
    <definedName name="Non_Fee_Income_Diss">'[1]Programme costing Summary'!$N$37</definedName>
    <definedName name="Non_Fee_Income_Mod1">'[1]Programme costing Summary'!$F$37</definedName>
    <definedName name="Non_Fee_Income_Mod2">'[1]Programme costing Summary'!$G$37</definedName>
    <definedName name="Non_Fee_Income_Mod3">'[1]Programme costing Summary'!$H$37</definedName>
    <definedName name="Non_Fee_Income_Mod4">'[1]Programme costing Summary'!$I$37</definedName>
    <definedName name="Non_Fee_Income_Mod5">'[1]Programme costing Summary'!$J$37</definedName>
    <definedName name="Non_Fee_Income_Mod6">'[1]Programme costing Summary'!$K$37</definedName>
    <definedName name="Non_Fee_Income_Mod8">'[1]Programme costing Summary'!$M$37</definedName>
    <definedName name="Non_Pay_Costs_Diss">'[1]Programme costing Summary'!$N$68</definedName>
    <definedName name="Non_Pay_Costs_Mod1">'[1]Programme costing Summary'!$F$68</definedName>
    <definedName name="Non_Pay_Costs_Mod2">'[1]Programme costing Summary'!$G$68</definedName>
    <definedName name="Non_Pay_Costs_Mod3">'[1]Programme costing Summary'!$H$68</definedName>
    <definedName name="Non_Pay_Costs_Mod4">'[1]Programme costing Summary'!$I$68</definedName>
    <definedName name="Non_Pay_Costs_Mod5">'[1]Programme costing Summary'!$J$68</definedName>
    <definedName name="Non_Pay_Costs_Mod6">'[1]Programme costing Summary'!$K$68</definedName>
    <definedName name="O\H_Costs_TRAC" localSheetId="2">'FSG template PG'!$C$61</definedName>
    <definedName name="O\H_Costs_TRAC" localSheetId="3">'FSG template UG'!$C$63</definedName>
    <definedName name="O\H_Costs_TRAC">'FSG template example'!$C$63</definedName>
    <definedName name="O\H_Costs_Y1" localSheetId="2">'FSG template PG'!$D$61</definedName>
    <definedName name="O\H_Costs_Y1" localSheetId="3">'FSG template UG'!$D$63</definedName>
    <definedName name="O\H_Costs_Y1">'FSG template example'!$D$63</definedName>
    <definedName name="O\H_Costs_Y2" localSheetId="2">'FSG template PG'!$E$61</definedName>
    <definedName name="O\H_Costs_Y2" localSheetId="3">'FSG template UG'!$E$63</definedName>
    <definedName name="O\H_Costs_Y2">'FSG template example'!$E$63</definedName>
    <definedName name="O\H_Costs_Y3" localSheetId="2">'FSG template PG'!$F$61</definedName>
    <definedName name="O\H_Costs_Y3" localSheetId="3">'FSG template UG'!$F$63</definedName>
    <definedName name="O\H_Costs_Y3">'FSG template example'!$F$63</definedName>
    <definedName name="O\H_Costs_Y4" localSheetId="2">'FSG template PG'!$G$61</definedName>
    <definedName name="O\H_Costs_Y4" localSheetId="3">'FSG template UG'!$G$63</definedName>
    <definedName name="O\H_Costs_Y4">'FSG template example'!$G$63</definedName>
    <definedName name="Other_Academic_Costs_Y1" localSheetId="2">'FSG template PG'!$D$36</definedName>
    <definedName name="Other_Academic_Costs_Y1" localSheetId="3">'FSG template UG'!$D$38</definedName>
    <definedName name="Other_Academic_Costs_Y1">'FSG template example'!$D$38</definedName>
    <definedName name="Other_Academic_Costs_Y2" localSheetId="2">'FSG template PG'!$E$36</definedName>
    <definedName name="Other_Academic_Costs_Y2" localSheetId="3">'FSG template UG'!$E$38</definedName>
    <definedName name="Other_Academic_Costs_Y2">'FSG template example'!$E$38</definedName>
    <definedName name="Other_Academic_Costs_Y3" localSheetId="2">'FSG template PG'!$F$36</definedName>
    <definedName name="Other_Academic_Costs_Y3" localSheetId="3">'FSG template UG'!$F$38</definedName>
    <definedName name="Other_Academic_Costs_Y3">'FSG template example'!$F$38</definedName>
    <definedName name="Other_Academic_Costs_Y4" localSheetId="2">'FSG template PG'!$G$36</definedName>
    <definedName name="Other_Academic_Costs_Y4" localSheetId="3">'FSG template UG'!$G$38</definedName>
    <definedName name="Other_Academic_Costs_Y4">'FSG template example'!$G$38</definedName>
    <definedName name="Other_Costs1_Y1" localSheetId="2">'FSG template PG'!$D$51</definedName>
    <definedName name="Other_Costs1_Y1" localSheetId="3">'FSG template UG'!$D$53</definedName>
    <definedName name="Other_Costs1_Y1">'FSG template example'!$D$53</definedName>
    <definedName name="Other_Costs1_Y2" localSheetId="2">'FSG template PG'!$E$51</definedName>
    <definedName name="Other_Costs1_Y2" localSheetId="3">'FSG template UG'!$E$53</definedName>
    <definedName name="Other_Costs1_Y2">'FSG template example'!$E$53</definedName>
    <definedName name="Other_Costs1_Y3" localSheetId="2">'FSG template PG'!$F$51</definedName>
    <definedName name="Other_Costs1_Y3" localSheetId="3">'FSG template UG'!$F$53</definedName>
    <definedName name="Other_Costs1_Y3">'FSG template example'!$F$53</definedName>
    <definedName name="Other_Costs1_Y4" localSheetId="2">'FSG template PG'!$G$51</definedName>
    <definedName name="Other_Costs1_Y4" localSheetId="3">'FSG template UG'!$G$53</definedName>
    <definedName name="Other_Costs1_Y4">'FSG template example'!$G$53</definedName>
    <definedName name="Other_Costs2_Y1" localSheetId="2">'FSG template PG'!$D$52</definedName>
    <definedName name="Other_Costs2_Y1" localSheetId="3">'FSG template UG'!$D$54</definedName>
    <definedName name="Other_Costs2_Y1">'FSG template example'!$D$54</definedName>
    <definedName name="Other_Costs2_Y2" localSheetId="2">'FSG template PG'!$E$52</definedName>
    <definedName name="Other_Costs2_Y2" localSheetId="3">'FSG template UG'!$E$54</definedName>
    <definedName name="Other_Costs2_Y2">'FSG template example'!$E$54</definedName>
    <definedName name="Other_Costs2_Y3" localSheetId="2">'FSG template PG'!$F$52</definedName>
    <definedName name="Other_Costs2_Y3" localSheetId="3">'FSG template UG'!$F$54</definedName>
    <definedName name="Other_Costs2_Y3">'FSG template example'!$F$54</definedName>
    <definedName name="Other_Costs2_Y4" localSheetId="2">'FSG template PG'!$G$52</definedName>
    <definedName name="Other_Costs2_Y4" localSheetId="3">'FSG template UG'!$G$54</definedName>
    <definedName name="Other_Costs2_Y4">'FSG template example'!$G$54</definedName>
    <definedName name="Other_Costs3_Y1" localSheetId="2">'FSG template PG'!$D$53</definedName>
    <definedName name="Other_Costs3_Y1" localSheetId="3">'FSG template UG'!$D$55</definedName>
    <definedName name="Other_Costs3_Y1">'FSG template example'!$D$55</definedName>
    <definedName name="Other_Costs3_Y2" localSheetId="2">'FSG template PG'!$E$53</definedName>
    <definedName name="Other_Costs3_Y2" localSheetId="3">'FSG template UG'!$E$55</definedName>
    <definedName name="Other_Costs3_Y2">'FSG template example'!$E$55</definedName>
    <definedName name="Other_Costs3_Y3" localSheetId="2">'FSG template PG'!$F$53</definedName>
    <definedName name="Other_Costs3_Y3" localSheetId="3">'FSG template UG'!$F$55</definedName>
    <definedName name="Other_Costs3_Y3">'FSG template example'!$F$55</definedName>
    <definedName name="Other_Costs3_Y4" localSheetId="2">'FSG template PG'!$G$53</definedName>
    <definedName name="Other_Costs3_Y4" localSheetId="3">'FSG template UG'!$G$55</definedName>
    <definedName name="Other_Costs3_Y4">'FSG template example'!$G$55</definedName>
    <definedName name="Other_Costs4_Y1" localSheetId="2">'FSG template PG'!$D$54</definedName>
    <definedName name="Other_Costs4_Y1" localSheetId="3">'FSG template UG'!$D$56</definedName>
    <definedName name="Other_Costs4_Y1">'FSG template example'!$D$56</definedName>
    <definedName name="Other_Costs4_Y2" localSheetId="2">'FSG template PG'!$E$54</definedName>
    <definedName name="Other_Costs4_Y2" localSheetId="3">'FSG template UG'!$E$56</definedName>
    <definedName name="Other_Costs4_Y2">'FSG template example'!$E$56</definedName>
    <definedName name="Other_Costs4_Y3" localSheetId="2">'FSG template PG'!$F$54</definedName>
    <definedName name="Other_Costs4_Y3" localSheetId="3">'FSG template UG'!$F$56</definedName>
    <definedName name="Other_Costs4_Y3">'FSG template example'!$F$56</definedName>
    <definedName name="Other_Costs4_Y4" localSheetId="2">'FSG template PG'!$G$54</definedName>
    <definedName name="Other_Costs4_Y4" localSheetId="3">'FSG template UG'!$G$56</definedName>
    <definedName name="Other_Costs4_Y4">'FSG template example'!$G$56</definedName>
    <definedName name="Other_Income_Y1" localSheetId="2">'FSG template PG'!$D$25</definedName>
    <definedName name="Other_Income_Y1" localSheetId="3">'FSG template UG'!$D$27</definedName>
    <definedName name="Other_Income_Y1">'FSG template example'!$D$27</definedName>
    <definedName name="Other_Income_Y2" localSheetId="2">'FSG template PG'!$E$25</definedName>
    <definedName name="Other_Income_Y2" localSheetId="3">'FSG template UG'!$E$27</definedName>
    <definedName name="Other_Income_Y2">'FSG template example'!$E$27</definedName>
    <definedName name="Other_Income_Y3" localSheetId="2">'FSG template PG'!$F$25</definedName>
    <definedName name="Other_Income_Y3" localSheetId="3">'FSG template UG'!$F$27</definedName>
    <definedName name="Other_Income_Y3">'FSG template example'!$F$27</definedName>
    <definedName name="Other_Income_Y4" localSheetId="2">'FSG template PG'!$G$25</definedName>
    <definedName name="Other_Income_Y4" localSheetId="3">'FSG template UG'!$G$27</definedName>
    <definedName name="Other_Income_Y4">'FSG template example'!$G$27</definedName>
    <definedName name="Other_Indirect_Y1" localSheetId="2">'FSG template PG'!$D$60</definedName>
    <definedName name="Other_Indirect_Y1" localSheetId="3">'FSG template UG'!$D$62</definedName>
    <definedName name="Other_Indirect_Y1">'FSG template example'!$D$62</definedName>
    <definedName name="Other_Indirect_Y2" localSheetId="2">'FSG template PG'!$E$60</definedName>
    <definedName name="Other_Indirect_Y2" localSheetId="3">'FSG template UG'!$E$62</definedName>
    <definedName name="Other_Indirect_Y2">'FSG template example'!$E$62</definedName>
    <definedName name="Other_Indirect_Y3" localSheetId="2">'FSG template PG'!$F$60</definedName>
    <definedName name="Other_Indirect_Y3" localSheetId="3">'FSG template UG'!$F$62</definedName>
    <definedName name="Other_Indirect_Y3">'FSG template example'!$F$62</definedName>
    <definedName name="Other_Indirect_Y4" localSheetId="2">'FSG template PG'!$G$60</definedName>
    <definedName name="Other_Indirect_Y4" localSheetId="3">'FSG template UG'!$G$62</definedName>
    <definedName name="Other_Indirect_Y4">'FSG template example'!$G$62</definedName>
    <definedName name="Other_Staff_Costs_Y1" localSheetId="2">'FSG template PG'!$D$36</definedName>
    <definedName name="Other_Staff_Costs_Y1" localSheetId="3">'FSG template UG'!$D$38</definedName>
    <definedName name="Other_Staff_Costs_Y1">'FSG template example'!$D$38</definedName>
    <definedName name="Other_Staff_Costs_Y2" localSheetId="2">'FSG template PG'!$E$36</definedName>
    <definedName name="Other_Staff_Costs_Y2" localSheetId="3">'FSG template UG'!$E$38</definedName>
    <definedName name="Other_Staff_Costs_Y2">'FSG template example'!$E$38</definedName>
    <definedName name="Other_Staff_Costs_Y3" localSheetId="2">'FSG template PG'!$F$36</definedName>
    <definedName name="Other_Staff_Costs_Y3" localSheetId="3">'FSG template UG'!$F$38</definedName>
    <definedName name="Other_Staff_Costs_Y3">'FSG template example'!$F$38</definedName>
    <definedName name="Other_Staff_Costs_Y4" localSheetId="2">'FSG template PG'!$G$36</definedName>
    <definedName name="Other_Staff_Costs_Y4" localSheetId="3">'FSG template UG'!$G$38</definedName>
    <definedName name="Other_Staff_Costs_Y4">'FSG template example'!$G$38</definedName>
    <definedName name="Other1_Costs_Diss">'[1]Programme costing Summary'!$N$63</definedName>
    <definedName name="Other1_Costs_Mod1">'[1]Programme costing Summary'!$F$63</definedName>
    <definedName name="Other2_Costs_Diss">'[1]Programme costing Summary'!$N$64</definedName>
    <definedName name="Other2_Costs_Mod1">'[1]Programme costing Summary'!$F$64</definedName>
    <definedName name="Other4_Costs_Diss">'[1]Programme costing Summary'!$N$66</definedName>
    <definedName name="Other4_Costs_Mod1">'[1]Programme costing Summary'!$F$66</definedName>
    <definedName name="Other5_Costs_Diss">'[1]Programme costing Summary'!$N$67</definedName>
    <definedName name="Other5_Costs_Mod1">'[1]Programme costing Summary'!$F$67</definedName>
    <definedName name="Other5_Costs_Mod2">'[1]Programme costing Summary'!$G$67</definedName>
    <definedName name="Other5_Costs_Mod3">'[1]Programme costing Summary'!$H$67</definedName>
    <definedName name="Other5_Costs_Mod4">'[1]Programme costing Summary'!$I$67</definedName>
    <definedName name="Other5_Costs_Mod5">'[1]Programme costing Summary'!$J$67</definedName>
    <definedName name="Other5_Costs_Mod6">'[1]Programme costing Summary'!$K$67</definedName>
    <definedName name="Persnl_Tutor_Cost_Diss">'[1]Programme costing Summary'!$N$46</definedName>
    <definedName name="Persnl_Tutor_Cost_Mod1">'[1]Programme costing Summary'!$F$46</definedName>
    <definedName name="Persnl_Tutor_Cost_Y1" localSheetId="2">'FSG template PG'!$D$33</definedName>
    <definedName name="Persnl_Tutor_Cost_Y1" localSheetId="3">'FSG template UG'!$D$35</definedName>
    <definedName name="Persnl_Tutor_Cost_Y1">'FSG template example'!$D$35</definedName>
    <definedName name="Persnl_Tutor_Cost_Y2" localSheetId="2">'FSG template PG'!$E$33</definedName>
    <definedName name="Persnl_Tutor_Cost_Y2" localSheetId="3">'FSG template UG'!$E$35</definedName>
    <definedName name="Persnl_Tutor_Cost_Y2">'FSG template example'!$E$35</definedName>
    <definedName name="Persnl_Tutor_Cost_Y3" localSheetId="2">'FSG template PG'!$F$33</definedName>
    <definedName name="Persnl_Tutor_Cost_Y3" localSheetId="3">'FSG template UG'!$F$35</definedName>
    <definedName name="Persnl_Tutor_Cost_Y3">'FSG template example'!$F$35</definedName>
    <definedName name="Persnl_Tutor_Cost_Y4" localSheetId="2">'FSG template PG'!$G$33</definedName>
    <definedName name="Persnl_Tutor_Cost_Y4" localSheetId="3">'FSG template UG'!$G$35</definedName>
    <definedName name="Persnl_Tutor_Cost_Y4">'FSG template example'!$G$35</definedName>
    <definedName name="Persnl_Tutor_Diss_Development">'[1]Teaching hours'!$H$166</definedName>
    <definedName name="Persnl_Tutor_Diss_Directed\Independent_Learning">'[1]Teaching hours'!$H$164</definedName>
    <definedName name="Persnl_Tutor_Diss_Feedback\Forward">'[1]Teaching hours'!$H$161</definedName>
    <definedName name="Persnl_Tutor_Diss_Fieldwork\Extrnl_Visits">'[1]Teaching hours'!$H$160</definedName>
    <definedName name="Persnl_Tutor_Diss_Lecture_Hours">'[1]Teaching hours'!$H$157</definedName>
    <definedName name="Persnl_Tutor_Diss_Other">'[1]Teaching hours'!$H$167</definedName>
    <definedName name="Persnl_Tutor_Diss_Personal_Tutor\Prog_Direct">'[1]Teaching hours'!$H$165</definedName>
    <definedName name="Persnl_Tutor_Diss_Practical\Wrkshp">'[1]Teaching hours'!$H$159</definedName>
    <definedName name="Persnl_Tutor_Diss_Prog_Learning_Teach">'[1]Teaching hours'!$H$163</definedName>
    <definedName name="Persnl_Tutor_Diss_Seminar_Hours">'[1]Teaching hours'!$H$158</definedName>
    <definedName name="Persnl_Tutor_Diss_Sum_Assessment">'[1]Teaching hours'!$H$162</definedName>
    <definedName name="Persnl_Tutor_Lecture_Hours">'[1]Teaching hours'!$H$3</definedName>
    <definedName name="Persnl_Tutor_Mod1_Development">'[1]Teaching hours'!$H$29</definedName>
    <definedName name="Persnl_Tutor_Mod1_Directed\Independent_Learning">'[1]Teaching hours'!$H$27</definedName>
    <definedName name="Persnl_Tutor_Mod1_Feedback\Forward">'[1]Teaching hours'!$H$24</definedName>
    <definedName name="Persnl_Tutor_Mod1_Fieldwork\Extrnl_Visits">'[1]Teaching hours'!$H$23</definedName>
    <definedName name="Persnl_Tutor_Mod1_Lecture_Hours">'[1]Teaching hours'!$H$20</definedName>
    <definedName name="Persnl_Tutor_Mod1_Other">'[1]Teaching hours'!$H$30</definedName>
    <definedName name="Persnl_Tutor_Mod1_Personal_Tutor\Prog_Direct">'[1]Teaching hours'!$H$28</definedName>
    <definedName name="Persnl_Tutor_Mod1_Practical\Wrkshp">'[1]Teaching hours'!$H$22</definedName>
    <definedName name="Persnl_Tutor_Mod1_Prog_Learning_Teach">'[1]Teaching hours'!$H$26</definedName>
    <definedName name="Persnl_Tutor_Mod1_Seminar_Hours">'[1]Teaching hours'!$H$21</definedName>
    <definedName name="Persnl_Tutor_Mod1_Sum_Assessment">'[1]Teaching hours'!$H$25</definedName>
    <definedName name="Persnl_Tutor_Mod2_Development">'[1]Teaching hours'!$H$46</definedName>
    <definedName name="Persnl_Tutor_Mod2_Directed\Independent_Learning">'[1]Teaching hours'!$H$44</definedName>
    <definedName name="Persnl_Tutor_Mod2_Feedback\Forward">'[1]Teaching hours'!$H$41</definedName>
    <definedName name="Persnl_Tutor_Mod2_Fieldwork\Extrnl_Visits">'[1]Teaching hours'!$H$40</definedName>
    <definedName name="Persnl_Tutor_Mod2_Lecture_Hours">'[1]Teaching hours'!$H$37</definedName>
    <definedName name="Persnl_Tutor_Mod2_Other">'[1]Teaching hours'!$H$47</definedName>
    <definedName name="Persnl_Tutor_Mod2_Personal_Tutor\Prog_Direct">'[1]Teaching hours'!$H$45</definedName>
    <definedName name="Persnl_Tutor_Mod2_Practical\Wrkshp">'[1]Teaching hours'!$H$39</definedName>
    <definedName name="Persnl_Tutor_Mod2_Prog_Learning_Teach">'[1]Teaching hours'!$H$43</definedName>
    <definedName name="Persnl_Tutor_Mod2_Seminar_Hours">'[1]Teaching hours'!$H$38</definedName>
    <definedName name="Persnl_Tutor_Mod2_Sum_Assessment">'[1]Teaching hours'!$H$42</definedName>
    <definedName name="Persnl_Tutor_Mod3_Development">'[1]Teaching hours'!$H$63</definedName>
    <definedName name="Persnl_Tutor_Mod3_Directed\Independent_Learning">'[1]Teaching hours'!$H$61</definedName>
    <definedName name="Persnl_Tutor_Mod3_Feedback\Forward">'[1]Teaching hours'!$H$58</definedName>
    <definedName name="Persnl_Tutor_Mod3_Fieldwork\Extrnl_Visits">'[1]Teaching hours'!$H$57</definedName>
    <definedName name="Persnl_Tutor_Mod3_Lecture_Hours">'[1]Teaching hours'!$H$54</definedName>
    <definedName name="Persnl_Tutor_Mod3_Other">'[1]Teaching hours'!$H$64</definedName>
    <definedName name="Persnl_Tutor_Mod3_Personal_Tutor\Prog_Direct">'[1]Teaching hours'!$H$62</definedName>
    <definedName name="Persnl_Tutor_Mod3_Practical\Wrkshp">'[1]Teaching hours'!$H$56</definedName>
    <definedName name="Persnl_Tutor_Mod3_Prog_Learning_Teach">'[1]Teaching hours'!$H$60</definedName>
    <definedName name="Persnl_Tutor_Mod3_Seminar_Hours">'[1]Teaching hours'!$H$55</definedName>
    <definedName name="Persnl_Tutor_Mod3_Sum_Assessment">'[1]Teaching hours'!$H$59</definedName>
    <definedName name="Persnl_Tutor_Mod4_Development">'[1]Teaching hours'!$H$80</definedName>
    <definedName name="Persnl_Tutor_Mod4_Directed\Independent_Learning">'[1]Teaching hours'!$H$78</definedName>
    <definedName name="Persnl_Tutor_Mod4_Feedback\Forward">'[1]Teaching hours'!$H$75</definedName>
    <definedName name="Persnl_Tutor_Mod4_Fieldwork\Extrnl_Visits">'[1]Teaching hours'!$H$74</definedName>
    <definedName name="Persnl_Tutor_Mod4_Lecture_Hours">'[1]Teaching hours'!$H$71</definedName>
    <definedName name="Persnl_Tutor_Mod4_Other">'[1]Teaching hours'!$H$81</definedName>
    <definedName name="Persnl_Tutor_Mod4_Personal_Tutor\Prog_Direct">'[1]Teaching hours'!$H$79</definedName>
    <definedName name="Persnl_Tutor_Mod4_Practical\Wrkshp">'[1]Teaching hours'!$H$73</definedName>
    <definedName name="Persnl_Tutor_Mod4_Prog_Learning_Teach">'[1]Teaching hours'!$H$77</definedName>
    <definedName name="Persnl_Tutor_Mod4_Seminar_Hours">'[1]Teaching hours'!$H$72</definedName>
    <definedName name="Persnl_Tutor_Mod4_Sum_Assessment">'[1]Teaching hours'!$H$76</definedName>
    <definedName name="Persnl_Tutor_Mod5_Development">'[1]Teaching hours'!$H$97</definedName>
    <definedName name="Persnl_Tutor_Mod5_Directed\Independent_Learning">'[1]Teaching hours'!$H$95</definedName>
    <definedName name="Persnl_Tutor_Mod5_Feedback\Forward">'[1]Teaching hours'!$H$92</definedName>
    <definedName name="Persnl_Tutor_Mod5_Fieldwork\Extrnl_Visits">'[1]Teaching hours'!$H$91</definedName>
    <definedName name="Persnl_Tutor_Mod5_Lecture_Hours">'[1]Teaching hours'!$H$88</definedName>
    <definedName name="Persnl_Tutor_Mod5_Other">'[1]Teaching hours'!$H$98</definedName>
    <definedName name="Persnl_Tutor_Mod5_Personal_Tutor\Prog_Direct">'[1]Teaching hours'!$H$96</definedName>
    <definedName name="Persnl_Tutor_Mod5_Practical\Wrkshp">'[1]Teaching hours'!$H$90</definedName>
    <definedName name="Persnl_Tutor_Mod5_Prog_Learning_Teach">'[1]Teaching hours'!$H$94</definedName>
    <definedName name="Persnl_Tutor_Mod5_Seminar_Hours">'[1]Teaching hours'!$H$89</definedName>
    <definedName name="Persnl_Tutor_Mod5_Sum_Assessment">'[1]Teaching hours'!$H$93</definedName>
    <definedName name="Persnl_Tutor_Mod6_Development">'[1]Teaching hours'!$H$114</definedName>
    <definedName name="Persnl_Tutor_Mod6_Directed\Independent_Learning">'[1]Teaching hours'!$H$112</definedName>
    <definedName name="Persnl_Tutor_Mod6_Feedback\Forward">'[1]Teaching hours'!$H$109</definedName>
    <definedName name="Persnl_Tutor_Mod6_Fieldwork\Extrnl_Visits">'[1]Teaching hours'!$H$108</definedName>
    <definedName name="Persnl_Tutor_Mod6_Lecture_Hours">'[1]Teaching hours'!$H$105</definedName>
    <definedName name="Persnl_Tutor_Mod6_Other">'[1]Teaching hours'!$H$115</definedName>
    <definedName name="Persnl_Tutor_Mod6_Personal_Tutor\Prog_Direct">'[1]Teaching hours'!$H$113</definedName>
    <definedName name="Persnl_Tutor_Mod6_Practical\Wrkshp">'[1]Teaching hours'!$H$107</definedName>
    <definedName name="Persnl_Tutor_Mod6_Prog_Learning_Teach">'[1]Teaching hours'!$H$111</definedName>
    <definedName name="Persnl_Tutor_Mod6_Seminar_Hours">'[1]Teaching hours'!$H$106</definedName>
    <definedName name="Persnl_Tutor_Mod6_Sum_Assessment">'[1]Teaching hours'!$H$110</definedName>
    <definedName name="Persnl_Tutor_Other">'[1]Teaching hours'!$H$13</definedName>
    <definedName name="PG_UG" localSheetId="2">'FSG template PG'!$B$6</definedName>
    <definedName name="PG_UG" localSheetId="3">'FSG template UG'!$B$6</definedName>
    <definedName name="PG_UG">'FSG template example'!$B$6</definedName>
    <definedName name="Prof_Annual_Salary">'Hourly Rates'!$E$11</definedName>
    <definedName name="Prof_Clinic_Annual_Salary">'Hourly Rates'!$E$10</definedName>
    <definedName name="Prof_Clinic_Cost\Hour">'Hourly Rates'!$I$10</definedName>
    <definedName name="Prof_Clinic_Cost_Diss">'[1]Programme costing Summary'!$N$42</definedName>
    <definedName name="Prof_Clinic_Cost_Mod1">'[1]Programme costing Summary'!$F$42</definedName>
    <definedName name="Prof_Clinic_Cost_Mod2">'[1]Programme costing Summary'!$G$42</definedName>
    <definedName name="Prof_Clinic_Cost_Mod3">'[1]Programme costing Summary'!$H$42</definedName>
    <definedName name="Prof_Clinic_Cost_Mod4">'[1]Programme costing Summary'!$I$42</definedName>
    <definedName name="Prof_Clinic_Cost_Mod5">'[1]Programme costing Summary'!$J$42</definedName>
    <definedName name="Prof_Clinic_Cost_Mod6">'[1]Programme costing Summary'!$K$42</definedName>
    <definedName name="Prof_Clinic_Cost_Y1" localSheetId="2">'FSG template PG'!$D$29</definedName>
    <definedName name="Prof_Clinic_Cost_Y1" localSheetId="3">'FSG template UG'!$D$31</definedName>
    <definedName name="Prof_Clinic_Cost_Y1">'FSG template example'!$D$31</definedName>
    <definedName name="Prof_Clinic_Cost_Y2" localSheetId="2">'FSG template PG'!$E$29</definedName>
    <definedName name="Prof_Clinic_Cost_Y2" localSheetId="3">'FSG template UG'!$E$31</definedName>
    <definedName name="Prof_Clinic_Cost_Y2">'FSG template example'!$E$31</definedName>
    <definedName name="Prof_Clinic_Cost_Y3" localSheetId="2">'FSG template PG'!$F$29</definedName>
    <definedName name="Prof_Clinic_Cost_Y3" localSheetId="3">'FSG template UG'!$F$31</definedName>
    <definedName name="Prof_Clinic_Cost_Y3">'FSG template example'!$F$31</definedName>
    <definedName name="Prof_Clinic_Cost_Y4" localSheetId="2">'FSG template PG'!$G$29</definedName>
    <definedName name="Prof_Clinic_Cost_Y4" localSheetId="3">'FSG template UG'!$G$31</definedName>
    <definedName name="Prof_Clinic_Cost_Y4">'FSG template example'!$G$31</definedName>
    <definedName name="Prof_Clinic_Diss_Development">'[1]Teaching hours'!$D$166</definedName>
    <definedName name="Prof_Clinic_Diss_Directed\Independent_Learning">'[1]Teaching hours'!$D$164</definedName>
    <definedName name="Prof_Clinic_Diss_Feedback\Forward">'[1]Teaching hours'!$D$161</definedName>
    <definedName name="Prof_Clinic_Diss_Fieldwork\Extrnl_Visits">'[1]Teaching hours'!$D$160</definedName>
    <definedName name="Prof_Clinic_Diss_Lecture_Hours">'[1]Teaching hours'!$D$157</definedName>
    <definedName name="Prof_Clinic_Diss_Other">'[1]Teaching hours'!$D$167</definedName>
    <definedName name="Prof_Clinic_Diss_Personal_Tutor\Prog_Direct">'[1]Teaching hours'!$D$165</definedName>
    <definedName name="Prof_Clinic_Diss_Practical\Wrkshp">'[1]Teaching hours'!$D$159</definedName>
    <definedName name="Prof_Clinic_Diss_Prog_Learning_Teach">'[1]Teaching hours'!$D$163</definedName>
    <definedName name="Prof_Clinic_Diss_Seminar_Hours">'[1]Teaching hours'!$D$158</definedName>
    <definedName name="Prof_Clinic_Diss_Sum_Assessment">'[1]Teaching hours'!$D$162</definedName>
    <definedName name="Prof_Clinic_Employer_NI">'Hourly Rates'!$F$10</definedName>
    <definedName name="Prof_Clinic_Grade">'Hourly Rates'!$B$10</definedName>
    <definedName name="Prof_Clinic_Hours">'[1]Programme costing Summary'!$C$42</definedName>
    <definedName name="Prof_Clinic_Lecture_Hours">'[1]Teaching hours'!$D$3</definedName>
    <definedName name="Prof_Clinic_Mid_Point">'Hourly Rates'!$D$10</definedName>
    <definedName name="Prof_Clinic_Mod1_Development">'[1]Teaching hours'!$D$29</definedName>
    <definedName name="Prof_Clinic_Mod1_Directed\Independent_Learning">'[1]Teaching hours'!$D$27</definedName>
    <definedName name="Prof_Clinic_Mod1_Feedback\Forward">'[1]Teaching hours'!$D$24</definedName>
    <definedName name="Prof_Clinic_Mod1_Fieldwork\Extrnl_Visits">'[1]Teaching hours'!$D$23</definedName>
    <definedName name="Prof_Clinic_Mod1_Lecture_Hours">'[1]Teaching hours'!$D$20</definedName>
    <definedName name="Prof_Clinic_Mod1_Other">'[1]Teaching hours'!$D$30</definedName>
    <definedName name="Prof_Clinic_Mod1_Personal_Tutor\Prog_Direct">'[1]Teaching hours'!$D$28</definedName>
    <definedName name="Prof_Clinic_Mod1_Practical\Wrkshp">'[1]Teaching hours'!$D$22</definedName>
    <definedName name="Prof_Clinic_Mod1_Prog_Learning_Teach">'[1]Teaching hours'!$D$26</definedName>
    <definedName name="Prof_Clinic_Mod1_Seminar_Hours">'[1]Teaching hours'!$D$21</definedName>
    <definedName name="Prof_Clinic_Mod1_Sum_Assessment">'[1]Teaching hours'!$D$25</definedName>
    <definedName name="Prof_Clinic_Mod2_Development">'[1]Teaching hours'!$D$46</definedName>
    <definedName name="Prof_Clinic_Mod2_Directed\Independent_Learning">'[1]Teaching hours'!$D$44</definedName>
    <definedName name="Prof_Clinic_Mod2_Feedback\Forward">'[1]Teaching hours'!$D$41</definedName>
    <definedName name="Prof_Clinic_Mod2_Fieldwork\Extrnl_Visits">'[1]Teaching hours'!$D$40</definedName>
    <definedName name="Prof_Clinic_Mod2_Lecture_Hours">'[1]Teaching hours'!$D$37</definedName>
    <definedName name="Prof_Clinic_Mod2_Other">'[1]Teaching hours'!$D$47</definedName>
    <definedName name="Prof_Clinic_Mod2_Personal_Tutor\Prog_Direct">'[1]Teaching hours'!$D$45</definedName>
    <definedName name="Prof_Clinic_Mod2_Practical\Wrkshp">'[1]Teaching hours'!$D$39</definedName>
    <definedName name="Prof_Clinic_Mod2_Prog_Learning_Teach">'[1]Teaching hours'!$D$43</definedName>
    <definedName name="Prof_Clinic_Mod2_Seminar_Hours">'[1]Teaching hours'!$D$38</definedName>
    <definedName name="Prof_Clinic_Mod2_Sum_Assessment">'[1]Teaching hours'!$D$42</definedName>
    <definedName name="Prof_Clinic_Mod3_Development">'[1]Teaching hours'!$D$63</definedName>
    <definedName name="Prof_Clinic_Mod3_Directed\Independent_Learning">'[1]Teaching hours'!$D$61</definedName>
    <definedName name="Prof_Clinic_Mod3_Feedback\Forward">'[1]Teaching hours'!$D$58</definedName>
    <definedName name="Prof_Clinic_Mod3_Fieldwork\Extrnl_Visits">'[1]Teaching hours'!$D$57</definedName>
    <definedName name="Prof_Clinic_Mod3_Lecture_Hours">'[1]Teaching hours'!$D$54</definedName>
    <definedName name="Prof_Clinic_Mod3_Other">'[1]Teaching hours'!$D$64</definedName>
    <definedName name="Prof_Clinic_Mod3_Personal_Tutor\Prog_Direct">'[1]Teaching hours'!$D$62</definedName>
    <definedName name="Prof_Clinic_Mod3_Practical\Wrkshp">'[1]Teaching hours'!$D$56</definedName>
    <definedName name="Prof_Clinic_Mod3_Prog_Learning_Teach">'[1]Teaching hours'!$D$60</definedName>
    <definedName name="Prof_Clinic_Mod3_Seminar_Hours">'[1]Teaching hours'!$D$55</definedName>
    <definedName name="Prof_Clinic_Mod3_Sum_Assessment">'[1]Teaching hours'!$D$59</definedName>
    <definedName name="Prof_Clinic_Mod4_Development">'[1]Teaching hours'!$D$80</definedName>
    <definedName name="Prof_Clinic_Mod4_Directed\Independent_Learning">'[1]Teaching hours'!$D$78</definedName>
    <definedName name="Prof_Clinic_Mod4_Feedback\Forward">'[1]Teaching hours'!$D$75</definedName>
    <definedName name="Prof_Clinic_Mod4_Fieldwork\Extrnl_Visits">'[1]Teaching hours'!$D$74</definedName>
    <definedName name="Prof_Clinic_Mod4_Lecture_Hours">'[1]Teaching hours'!$D$71</definedName>
    <definedName name="Prof_Clinic_Mod4_Other">'[1]Teaching hours'!$D$81</definedName>
    <definedName name="Prof_Clinic_Mod4_Personal_Tutor\Prog_Direct">'[1]Teaching hours'!$D$79</definedName>
    <definedName name="Prof_Clinic_Mod4_Practical\Wrkshp">'[1]Teaching hours'!$D$73</definedName>
    <definedName name="Prof_Clinic_Mod4_Prog_Learning_Teach">'[1]Teaching hours'!$D$77</definedName>
    <definedName name="Prof_Clinic_Mod4_Seminar_Hours">'[1]Teaching hours'!$D$72</definedName>
    <definedName name="Prof_Clinic_Mod4_Sum_Assessment">'[1]Teaching hours'!$D$76</definedName>
    <definedName name="Prof_Clinic_Mod5_Development">'[1]Teaching hours'!$D$97</definedName>
    <definedName name="Prof_Clinic_Mod5_Directed\Independent_Learning">'[1]Teaching hours'!$D$95</definedName>
    <definedName name="Prof_Clinic_Mod5_Feedback\Forward">'[1]Teaching hours'!$D$92</definedName>
    <definedName name="Prof_Clinic_Mod5_Fieldwork\Extrnl_Visits">'[1]Teaching hours'!$D$91</definedName>
    <definedName name="Prof_Clinic_Mod5_Lecture_Hours">'[1]Teaching hours'!$D$88</definedName>
    <definedName name="Prof_Clinic_Mod5_Other">'[1]Teaching hours'!$D$98</definedName>
    <definedName name="Prof_Clinic_Mod5_Personal_Tutor\Prog_Direct">'[1]Teaching hours'!$D$96</definedName>
    <definedName name="Prof_Clinic_Mod5_Practical\Wrkshp">'[1]Teaching hours'!$D$90</definedName>
    <definedName name="Prof_Clinic_Mod5_Prog_Learning_Teach">'[1]Teaching hours'!$D$94</definedName>
    <definedName name="Prof_Clinic_Mod5_Seminar_Hours">'[1]Teaching hours'!$D$89</definedName>
    <definedName name="Prof_Clinic_Mod5_Sum_Assessment">'[1]Teaching hours'!$D$93</definedName>
    <definedName name="Prof_Clinic_Mod6_Development">'[1]Teaching hours'!$D$114</definedName>
    <definedName name="Prof_Clinic_Mod6_Directed\Independent_Learning">'[1]Teaching hours'!$D$112</definedName>
    <definedName name="Prof_Clinic_Mod6_Feedback\Forward">'[1]Teaching hours'!$D$109</definedName>
    <definedName name="Prof_Clinic_Mod6_Fieldwork\Extrnl_Visits">'[1]Teaching hours'!$D$108</definedName>
    <definedName name="Prof_Clinic_Mod6_Lecture_Hours">'[1]Teaching hours'!$D$105</definedName>
    <definedName name="Prof_Clinic_Mod6_Other">'[1]Teaching hours'!$D$115</definedName>
    <definedName name="Prof_Clinic_Mod6_Personal_Tutor\Prog_Direct">'[1]Teaching hours'!$D$113</definedName>
    <definedName name="Prof_Clinic_Mod6_Practical\Wrkshp">'[1]Teaching hours'!$D$107</definedName>
    <definedName name="Prof_Clinic_Mod6_Prog_Learning_Teach">'[1]Teaching hours'!$D$111</definedName>
    <definedName name="Prof_Clinic_Mod6_Seminar_Hours">'[1]Teaching hours'!$D$106</definedName>
    <definedName name="Prof_Clinic_Mod6_Sum_Assessment">'[1]Teaching hours'!$D$110</definedName>
    <definedName name="Prof_Clinic_Other">'[1]Teaching hours'!$D$13</definedName>
    <definedName name="Prof_Clinic_Pay_Range">'Hourly Rates'!$C$10</definedName>
    <definedName name="Prof_Clinic_Pension">'Hourly Rates'!$G$10</definedName>
    <definedName name="Prof_Clinic_Total">'Hourly Rates'!$H$10</definedName>
    <definedName name="Prof_Clinic_Total_Cost">'[1]Programme costing Summary'!$E$42</definedName>
    <definedName name="Prof_Cost\Hour">'Hourly Rates'!$I$11</definedName>
    <definedName name="Prof_Cost_Diss">'[1]Programme costing Summary'!$N$43</definedName>
    <definedName name="Prof_Cost_Mod1">'[1]Programme costing Summary'!$F$43</definedName>
    <definedName name="Prof_Cost_Y1" localSheetId="2">'FSG template PG'!$D$30</definedName>
    <definedName name="Prof_Cost_Y1" localSheetId="3">'FSG template UG'!$D$32</definedName>
    <definedName name="Prof_Cost_Y1">'FSG template example'!$D$32</definedName>
    <definedName name="Prof_Cost_Y2" localSheetId="2">'FSG template PG'!$E$30</definedName>
    <definedName name="Prof_Cost_Y2" localSheetId="3">'FSG template UG'!$E$32</definedName>
    <definedName name="Prof_Cost_Y2">'FSG template example'!$E$32</definedName>
    <definedName name="Prof_Cost_Y3" localSheetId="2">'FSG template PG'!$F$30</definedName>
    <definedName name="Prof_Cost_Y3" localSheetId="3">'FSG template UG'!$F$32</definedName>
    <definedName name="Prof_Cost_Y3">'FSG template example'!$F$32</definedName>
    <definedName name="Prof_Cost_Y4" localSheetId="2">'FSG template PG'!$G$30</definedName>
    <definedName name="Prof_Cost_Y4" localSheetId="3">'FSG template UG'!$G$32</definedName>
    <definedName name="Prof_Cost_Y4">'FSG template example'!$G$32</definedName>
    <definedName name="Prof_Diss_Development">'[1]Teaching hours'!$E$166</definedName>
    <definedName name="Prof_Diss_Directed\Independent_Learning">'[1]Teaching hours'!$E$164</definedName>
    <definedName name="Prof_Diss_Feedback\Forward">'[1]Teaching hours'!$E$161</definedName>
    <definedName name="Prof_Diss_Fieldwork\Extrnl_Visits">'[1]Teaching hours'!$E$160</definedName>
    <definedName name="Prof_Diss_Lecture_Hours">'[1]Teaching hours'!$E$157</definedName>
    <definedName name="Prof_Diss_Other">'[1]Teaching hours'!$E$167</definedName>
    <definedName name="Prof_Diss_Personal_Tutor\Prog_Direct">'[1]Teaching hours'!$E$165</definedName>
    <definedName name="Prof_Diss_Practical\Wrkshp">'[1]Teaching hours'!$E$159</definedName>
    <definedName name="Prof_Diss_Prog_Learning_Teach">'[1]Teaching hours'!$E$163</definedName>
    <definedName name="Prof_Diss_Seminar_Hours">'[1]Teaching hours'!$E$158</definedName>
    <definedName name="Prof_Diss_Sum_Assessment">'[1]Teaching hours'!$E$162</definedName>
    <definedName name="Prof_Employer_NI">'Hourly Rates'!$F$11</definedName>
    <definedName name="Prof_Grade">'Hourly Rates'!$B$11</definedName>
    <definedName name="Prof_Lecture_Hours">'[1]Teaching hours'!$E$3</definedName>
    <definedName name="Prof_Mid_Point">'Hourly Rates'!$D$11</definedName>
    <definedName name="Prof_Mod1_Development">'[1]Teaching hours'!$E$29</definedName>
    <definedName name="Prof_Mod1_Directed\Independent_Learning">'[1]Teaching hours'!$E$27</definedName>
    <definedName name="Prof_Mod1_Feedback\Forward">'[1]Teaching hours'!$E$24</definedName>
    <definedName name="Prof_Mod1_Fieldwork\Extrnl_Visits">'[1]Teaching hours'!$E$23</definedName>
    <definedName name="Prof_Mod1_Lecture_Hours">'[1]Teaching hours'!$E$20</definedName>
    <definedName name="Prof_Mod1_Other">'[1]Teaching hours'!$E$30</definedName>
    <definedName name="Prof_Mod1_Personal_Tutor\Prog_Direct">'[1]Teaching hours'!$E$28</definedName>
    <definedName name="Prof_Mod1_Practical\Wrkshp">'[1]Teaching hours'!$E$22</definedName>
    <definedName name="Prof_Mod1_Prof_Learning_Teach">'[1]Teaching hours'!$E$26</definedName>
    <definedName name="Prof_Mod1_Seminar_Hours">'[1]Teaching hours'!$E$21</definedName>
    <definedName name="Prof_Mod1_Sum_Assessment">'[1]Teaching hours'!$E$25</definedName>
    <definedName name="Prof_Mod2_Development">'[1]Teaching hours'!$E$46</definedName>
    <definedName name="Prof_Mod2_Directed\Independent_Learning">'[1]Teaching hours'!$E$44</definedName>
    <definedName name="Prof_Mod2_Feedback\Forward">'[1]Teaching hours'!$E$41</definedName>
    <definedName name="Prof_Mod2_Fieldwork\Extrnl_Visits">'[1]Teaching hours'!$E$40</definedName>
    <definedName name="Prof_Mod2_Lecture_Hours">'[1]Teaching hours'!$E$37</definedName>
    <definedName name="Prof_Mod2_Other">'[1]Teaching hours'!$E$47</definedName>
    <definedName name="Prof_Mod2_Personal_Tutor\Prog_Direct">'[1]Teaching hours'!$E$45</definedName>
    <definedName name="Prof_Mod2_Practical\Wrkshp">'[1]Teaching hours'!$E$39</definedName>
    <definedName name="Prof_Mod2_Prog_Learning_Teach">'[1]Teaching hours'!$E$43</definedName>
    <definedName name="Prof_Mod2_Seminar_Hours">'[1]Teaching hours'!$E$38</definedName>
    <definedName name="Prof_Mod2_Sum_Assessment">'[1]Teaching hours'!$E$42</definedName>
    <definedName name="Prof_Mod3_Development">'[1]Teaching hours'!$E$63</definedName>
    <definedName name="Prof_Mod3_Directed\Independent_Learning">'[1]Teaching hours'!$E$61</definedName>
    <definedName name="Prof_Mod3_Feedback\Forward">'[1]Teaching hours'!$E$58</definedName>
    <definedName name="Prof_Mod3_Fieldwork\Extrnl_Visits">'[1]Teaching hours'!$E$57</definedName>
    <definedName name="Prof_Mod3_Lecture_Hours">'[1]Teaching hours'!$E$54</definedName>
    <definedName name="Prof_Mod3_Other">'[1]Teaching hours'!$E$64</definedName>
    <definedName name="Prof_Mod3_Personal_Tutor\Prog_Direct">'[1]Teaching hours'!$E$62</definedName>
    <definedName name="Prof_Mod3_Practical\Wrkshp">'[1]Teaching hours'!$E$56</definedName>
    <definedName name="Prof_Mod3_Prog_Learning_Teach">'[1]Teaching hours'!$E$60</definedName>
    <definedName name="Prof_Mod3_Seminar_Hours">'[1]Teaching hours'!$E$55</definedName>
    <definedName name="Prof_Mod3_Sum_Assessment">'[1]Teaching hours'!$E$59</definedName>
    <definedName name="Prof_Mod4_Development">'[1]Teaching hours'!$E$80</definedName>
    <definedName name="Prof_Mod4_Directed\Independent_Learning">'[1]Teaching hours'!$E$78</definedName>
    <definedName name="Prof_Mod4_Feedback\Forward">'[1]Teaching hours'!$E$75</definedName>
    <definedName name="Prof_Mod4_Fieldwork\Extrnl_Visits">'[1]Teaching hours'!$E$74</definedName>
    <definedName name="Prof_Mod4_Lecture_Hours">'[1]Teaching hours'!$E$71</definedName>
    <definedName name="Prof_Mod4_Other">'[1]Teaching hours'!$E$81</definedName>
    <definedName name="Prof_Mod4_Personal_Tutor\Prog_Direct">'[1]Teaching hours'!$E$79</definedName>
    <definedName name="Prof_Mod4_Practical\Wrkshp">'[1]Teaching hours'!$E$73</definedName>
    <definedName name="Prof_Mod4_Prog_Learning_Teach">'[1]Teaching hours'!$E$77</definedName>
    <definedName name="Prof_Mod4_Seminar_Hours">'[1]Teaching hours'!$E$72</definedName>
    <definedName name="Prof_Mod4_Sum_Assessment">'[1]Teaching hours'!$E$76</definedName>
    <definedName name="Prof_Mod5_Development">'[1]Teaching hours'!$E$97</definedName>
    <definedName name="Prof_Mod5_Directed\Independent_Learning">'[1]Teaching hours'!$E$95</definedName>
    <definedName name="Prof_Mod5_Feedback\Forward">'[1]Teaching hours'!$E$92</definedName>
    <definedName name="Prof_Mod5_Fieldwork\Extrnl_Visits">'[1]Teaching hours'!$E$91</definedName>
    <definedName name="Prof_Mod5_Lecture_Hours">'[1]Teaching hours'!$E$88</definedName>
    <definedName name="Prof_Mod5_Other">'[1]Teaching hours'!$E$98</definedName>
    <definedName name="Prof_Mod5_Personal_Tutor\Prog_Direct">'[1]Teaching hours'!$E$96</definedName>
    <definedName name="Prof_Mod5_Practical\Wrkshp">'[1]Teaching hours'!$E$90</definedName>
    <definedName name="Prof_Mod5_Prog_Learning_Teach">'[1]Teaching hours'!$E$94</definedName>
    <definedName name="Prof_Mod5_Seminar_Hours">'[1]Teaching hours'!$E$89</definedName>
    <definedName name="Prof_Mod5_Sum_Assessment">'[1]Teaching hours'!$E$93</definedName>
    <definedName name="Prof_Mod6_Development">'[1]Teaching hours'!$E$114</definedName>
    <definedName name="Prof_Mod6_Directed\Independent_Learning">'[1]Teaching hours'!$E$112</definedName>
    <definedName name="Prof_Mod6_Feedback\Forward">'[1]Teaching hours'!$E$109</definedName>
    <definedName name="Prof_Mod6_Fieldwork\Extrnl_Visits">'[1]Teaching hours'!$E$108</definedName>
    <definedName name="Prof_Mod6_Lecture_Hours">'[1]Teaching hours'!$E$105</definedName>
    <definedName name="Prof_Mod6_Other">'[1]Teaching hours'!$E$115</definedName>
    <definedName name="Prof_Mod6_Personal_Tutor\Prog_Direct">'[1]Teaching hours'!$E$113</definedName>
    <definedName name="Prof_Mod6_Practical\Wrkshp">'[1]Teaching hours'!$E$107</definedName>
    <definedName name="Prof_Mod6_Prog_Learning_Teach">'[1]Teaching hours'!$E$111</definedName>
    <definedName name="Prof_Mod6_Seminar_Hours">'[1]Teaching hours'!$E$106</definedName>
    <definedName name="Prof_Mod6_Sum_Assessment">'[1]Teaching hours'!$E$110</definedName>
    <definedName name="Prof_Other">'[1]Teaching hours'!$E$13</definedName>
    <definedName name="Prof_Pay_Scale">'Hourly Rates'!$C$11</definedName>
    <definedName name="Prof_Pension">'Hourly Rates'!$G$11</definedName>
    <definedName name="Prof_Total">'Hourly Rates'!$H$11</definedName>
    <definedName name="Profit_per_HomeEU_Student">'[1]Programme costing Summary'!$E$82</definedName>
    <definedName name="Profit_per_HomeEU_Student_Y1" localSheetId="2">'FSG template PG'!$D$70</definedName>
    <definedName name="Profit_per_HomeEU_Student_Y1" localSheetId="3">'FSG template UG'!$D$73</definedName>
    <definedName name="Profit_per_HomeEU_Student_Y1">'FSG template example'!$D$73</definedName>
    <definedName name="Profit_per_HomeEU_Student_Y2" localSheetId="2">'FSG template PG'!$E$70</definedName>
    <definedName name="Profit_per_HomeEU_Student_Y2" localSheetId="3">'FSG template UG'!$E$73</definedName>
    <definedName name="Profit_per_HomeEU_Student_Y2">'FSG template example'!$E$73</definedName>
    <definedName name="Profit_per_HomeEU_Student_Y3" localSheetId="2">'FSG template PG'!$F$70</definedName>
    <definedName name="Profit_per_HomeEU_Student_Y3" localSheetId="3">'FSG template UG'!$F$73</definedName>
    <definedName name="Profit_per_HomeEU_Student_Y3">'FSG template example'!$F$73</definedName>
    <definedName name="Profit_per_HomeEU_Student_Y4" localSheetId="2">'FSG template PG'!$G$70</definedName>
    <definedName name="Profit_per_HomeEU_Student_Y4" localSheetId="3">'FSG template UG'!$G$73</definedName>
    <definedName name="Profit_per_HomeEU_Student_Y4">'FSG template example'!$G$73</definedName>
    <definedName name="Profit_per_Interntnl_Student">'[1]Programme costing Summary'!$E$84</definedName>
    <definedName name="Profit_per_Interntnl_Student_Y1" localSheetId="2">'FSG template PG'!$D$71</definedName>
    <definedName name="Profit_per_Interntnl_Student_Y1" localSheetId="3">'FSG template UG'!$D$75</definedName>
    <definedName name="Profit_per_Interntnl_Student_Y1">'FSG template example'!$D$75</definedName>
    <definedName name="Profit_per_Interntnl_Student_Y2" localSheetId="2">'FSG template PG'!$E$71</definedName>
    <definedName name="Profit_per_Interntnl_Student_Y2" localSheetId="3">'FSG template UG'!$E$75</definedName>
    <definedName name="Profit_per_Interntnl_Student_Y2">'FSG template example'!$E$75</definedName>
    <definedName name="Profit_per_Interntnl_Student_Y3" localSheetId="2">'FSG template PG'!$F$71</definedName>
    <definedName name="Profit_per_Interntnl_Student_Y3" localSheetId="3">'FSG template UG'!$F$75</definedName>
    <definedName name="Profit_per_Interntnl_Student_Y3">'FSG template example'!$F$75</definedName>
    <definedName name="Profit_per_Interntnl_Student_Y4" localSheetId="2">'FSG template PG'!$G$71</definedName>
    <definedName name="Profit_per_Interntnl_Student_Y4" localSheetId="3">'FSG template UG'!$G$75</definedName>
    <definedName name="Profit_per_Interntnl_Student_Y4">'FSG template example'!$G$75</definedName>
    <definedName name="Profit_per_RUK_Student_Y1" localSheetId="2">'FSG template PG'!#REF!</definedName>
    <definedName name="Profit_per_RUK_Student_Y1" localSheetId="3">'FSG template UG'!$D$74</definedName>
    <definedName name="Profit_per_RUK_Student_Y1">'FSG template example'!$D$74</definedName>
    <definedName name="Profit_per_RUK_Student_Y2" localSheetId="2">'FSG template PG'!#REF!</definedName>
    <definedName name="Profit_per_RUK_Student_Y2" localSheetId="3">'FSG template UG'!$E$74</definedName>
    <definedName name="Profit_per_RUK_Student_Y2">'FSG template example'!$E$74</definedName>
    <definedName name="Profit_per_RUK_Student_Y3" localSheetId="2">'FSG template PG'!#REF!</definedName>
    <definedName name="Profit_per_RUK_Student_Y3" localSheetId="3">'FSG template UG'!$F$74</definedName>
    <definedName name="Profit_per_RUK_Student_Y3">'FSG template example'!$F$74</definedName>
    <definedName name="Profit_per_RUK_Student_Y4" localSheetId="2">'FSG template PG'!#REF!</definedName>
    <definedName name="Profit_per_RUK_Student_Y4" localSheetId="3">'FSG template UG'!$G$74</definedName>
    <definedName name="Profit_per_RUK_Student_Y4">'FSG template example'!$G$74</definedName>
    <definedName name="Prog_Direct_Cost_Diss">'[1]Programme costing Summary'!$N$45</definedName>
    <definedName name="Prog_Direct_Cost_Mod1">'[1]Programme costing Summary'!$F$45</definedName>
    <definedName name="Prog_Direct_Cost_Y1" localSheetId="2">'FSG template PG'!$D$32</definedName>
    <definedName name="Prog_Direct_Cost_Y1" localSheetId="3">'FSG template UG'!$D$34</definedName>
    <definedName name="Prog_Direct_Cost_Y1">'FSG template example'!$D$34</definedName>
    <definedName name="Prog_Direct_Cost_Y2" localSheetId="2">'FSG template PG'!$E$32</definedName>
    <definedName name="Prog_Direct_Cost_Y2" localSheetId="3">'FSG template UG'!$E$34</definedName>
    <definedName name="Prog_Direct_Cost_Y2">'FSG template example'!$E$34</definedName>
    <definedName name="Prog_Direct_Cost_Y3" localSheetId="2">'FSG template PG'!$F$32</definedName>
    <definedName name="Prog_Direct_Cost_Y3" localSheetId="3">'FSG template UG'!$F$34</definedName>
    <definedName name="Prog_Direct_Cost_Y3">'FSG template example'!$F$34</definedName>
    <definedName name="Prog_Direct_Cost_Y4" localSheetId="2">'FSG template PG'!$G$32</definedName>
    <definedName name="Prog_Direct_Cost_Y4" localSheetId="3">'FSG template UG'!$G$34</definedName>
    <definedName name="Prog_Direct_Cost_Y4">'FSG template example'!$G$34</definedName>
    <definedName name="Prog_Direct_Diss_Development">'[1]Teaching hours'!$G$166</definedName>
    <definedName name="Prog_Direct_Diss_Directed\Independent_Learning">'[1]Teaching hours'!$G$164</definedName>
    <definedName name="Prog_Direct_Diss_Feedback\Forward">'[1]Teaching hours'!$G$161</definedName>
    <definedName name="Prog_Direct_Diss_Fieldwork\Extnl_Visits">'[1]Teaching hours'!$G$160</definedName>
    <definedName name="Prog_Direct_Diss_Lecture_Hours">'[1]Teaching hours'!$G$157</definedName>
    <definedName name="Prog_Direct_Diss_Other">'[1]Teaching hours'!$G$167</definedName>
    <definedName name="Prog_Direct_Diss_Personal_Tutor\Prog_Direct">'[1]Teaching hours'!$G$165</definedName>
    <definedName name="Prog_Direct_Diss_Practical\Wrkshp">'[1]Teaching hours'!$G$159</definedName>
    <definedName name="Prog_Direct_Diss_Prog_Learning_Teach">'[1]Teaching hours'!$G$163</definedName>
    <definedName name="Prog_Direct_Diss_Seminar_Hours">'[1]Teaching hours'!$G$158</definedName>
    <definedName name="Prog_Direct_Diss_Sum_Assessment">'[1]Teaching hours'!$G$162</definedName>
    <definedName name="Prog_Direct_Lecture_Hours">'[1]Teaching hours'!$G$3</definedName>
    <definedName name="Prog_Direct_Mod1_Development">'[1]Teaching hours'!$G$29</definedName>
    <definedName name="Prog_Direct_Mod1_Directed\Independent_Learning">'[1]Teaching hours'!$G$27</definedName>
    <definedName name="Prog_Direct_Mod1_Feedback\Forward">'[1]Teaching hours'!$G$24</definedName>
    <definedName name="Prog_Direct_Mod1_Fieldwork\Extnl_Visits">'[1]Teaching hours'!$G$23</definedName>
    <definedName name="Prog_Direct_Mod1_Lecture_Hours">'[1]Teaching hours'!$G$20</definedName>
    <definedName name="Prog_Direct_Mod1_Other">'[1]Teaching hours'!$G$30</definedName>
    <definedName name="Prog_Direct_Mod1_Personal_Tutor\Prog_Direct">'[1]Teaching hours'!$G$28</definedName>
    <definedName name="Prog_Direct_Mod1_Practical\Wrkshp">'[1]Teaching hours'!$G$22</definedName>
    <definedName name="Prog_Direct_Mod1_Prog_Learning_Teach">'[1]Teaching hours'!$G$26</definedName>
    <definedName name="Prog_Direct_Mod1_Seminar_Hours">'[1]Teaching hours'!$G$21</definedName>
    <definedName name="Prog_Direct_Mod1_Sum_Assessment">'[1]Teaching hours'!$G$25</definedName>
    <definedName name="Prog_Direct_Mod2_Development">'[1]Teaching hours'!$G$46</definedName>
    <definedName name="Prog_Direct_Mod2_Directed\Independent_Learning">'[1]Teaching hours'!$G$44</definedName>
    <definedName name="Prog_Direct_Mod2_Feedback\Forward">'[1]Teaching hours'!$G$41</definedName>
    <definedName name="Prog_Direct_Mod2_Fieldwork\Extrnl_Visits">'[1]Teaching hours'!$G$40</definedName>
    <definedName name="Prog_Direct_Mod2_Lecture_Hours">'[1]Teaching hours'!$G$37</definedName>
    <definedName name="Prog_Direct_Mod2_Other">'[1]Teaching hours'!$G$47</definedName>
    <definedName name="Prog_Direct_Mod2_Personal_Tutor\Prog_Direct">'[1]Teaching hours'!$G$45</definedName>
    <definedName name="Prog_Direct_Mod2_Practical\Wrkshp">'[1]Teaching hours'!$G$39</definedName>
    <definedName name="Prog_Direct_Mod2_Prog_Learning_Teach">'[1]Teaching hours'!$G$43</definedName>
    <definedName name="Prog_Direct_Mod2_Seminar_Hours">'[1]Teaching hours'!$G$38</definedName>
    <definedName name="Prog_Direct_Mod2_Sum_Assessment">'[1]Teaching hours'!$G$42</definedName>
    <definedName name="Prog_Direct_Mod3_Development">'[1]Teaching hours'!$G$63</definedName>
    <definedName name="Prog_Direct_Mod3_Directed\Independent_Learning">'[1]Teaching hours'!$G$61</definedName>
    <definedName name="Prog_Direct_Mod3_Feedback\Forward">'[1]Teaching hours'!$G$58</definedName>
    <definedName name="Prog_Direct_Mod3_Fieldwork\Extnl_Visits">'[1]Teaching hours'!$G$57</definedName>
    <definedName name="Prog_Direct_Mod3_Lecture_Hours">'[1]Teaching hours'!$G$54</definedName>
    <definedName name="Prog_Direct_Mod3_Other">'[1]Teaching hours'!$G$64</definedName>
    <definedName name="Prog_Direct_Mod3_Personal_Tutor\Prog_Direct">'[1]Teaching hours'!$G$62</definedName>
    <definedName name="Prog_Direct_Mod3_Practical\Wrkshp">'[1]Teaching hours'!$G$56</definedName>
    <definedName name="Prog_Direct_Mod3_Prog_Learning_Teach">'[1]Teaching hours'!$G$60</definedName>
    <definedName name="Prog_Direct_Mod3_Seminar_Hours">'[1]Teaching hours'!$G$55</definedName>
    <definedName name="Prog_Direct_Mod3_Sum_Assessment">'[1]Teaching hours'!$G$59</definedName>
    <definedName name="Prog_Direct_Mod4_Development">'[1]Teaching hours'!$G$80</definedName>
    <definedName name="Prog_Direct_Mod4_Directed\Independent_Learning">'[1]Teaching hours'!$G$78</definedName>
    <definedName name="Prog_Direct_Mod4_Feedback\Forward">'[1]Teaching hours'!$G$75</definedName>
    <definedName name="Prog_Direct_Mod4_Fieldwork\Extnl_Visits">'[1]Teaching hours'!$G$74</definedName>
    <definedName name="Prog_Direct_Mod4_Lecture_Hours">'[1]Teaching hours'!$G$71</definedName>
    <definedName name="Prog_Direct_Mod4_Other">'[1]Teaching hours'!$G$81</definedName>
    <definedName name="Prog_Direct_Mod4_Personal_Tutor\Prog_Direct">'[1]Teaching hours'!$G$79</definedName>
    <definedName name="Prog_Direct_Mod4_Practical\Wrkshp">'[1]Teaching hours'!$G$73</definedName>
    <definedName name="Prog_Direct_Mod4_Prog_Learning_Teach">'[1]Teaching hours'!$G$77</definedName>
    <definedName name="Prog_Direct_Mod4_Seminar_Hours">'[1]Teaching hours'!$G$72</definedName>
    <definedName name="Prog_Direct_Mod4_Sum_Assessment">'[1]Teaching hours'!$G$76</definedName>
    <definedName name="Prog_Direct_Mod5_Development">'[1]Teaching hours'!$G$97</definedName>
    <definedName name="Prog_Direct_Mod5_Directed\Independent_Learning">'[1]Teaching hours'!$G$95</definedName>
    <definedName name="Prog_Direct_Mod5_Feedback\Forward">'[1]Teaching hours'!$G$92</definedName>
    <definedName name="Prog_Direct_Mod5_Fieldwork\Extnl_Visits">'[1]Teaching hours'!$G$91</definedName>
    <definedName name="Prog_Direct_Mod5_Lecture_Hours">'[1]Teaching hours'!$G$88</definedName>
    <definedName name="Prog_Direct_Mod5_Other">'[1]Teaching hours'!$G$98</definedName>
    <definedName name="Prog_Direct_Mod5_Personal_Tutor\Prog_Direct">'[1]Teaching hours'!$G$96</definedName>
    <definedName name="Prog_Direct_Mod5_Practical\Wrkshp">'[1]Teaching hours'!$G$90</definedName>
    <definedName name="Prog_Direct_Mod5_Prog_Learning_Teach">'[1]Teaching hours'!$G$94</definedName>
    <definedName name="Prog_Direct_Mod5_Seminar_Hours">'[1]Teaching hours'!$G$89</definedName>
    <definedName name="Prog_Direct_Mod5_Sum_Assessment">'[1]Teaching hours'!$G$93</definedName>
    <definedName name="Prog_Direct_Mod6_Development">'[1]Teaching hours'!$G$114</definedName>
    <definedName name="Prog_Direct_Mod6_Directed\Independent_Learning">'[1]Teaching hours'!$G$112</definedName>
    <definedName name="Prog_Direct_Mod6_Feedback\Forward">'[1]Teaching hours'!$G$109</definedName>
    <definedName name="Prog_Direct_Mod6_Fieldwork\Extnl_Visits">'[1]Teaching hours'!$G$108</definedName>
    <definedName name="Prog_Direct_Mod6_Lecture_Hours">'[1]Teaching hours'!$G$105</definedName>
    <definedName name="Prog_Direct_Mod6_Other">'[1]Teaching hours'!$G$115</definedName>
    <definedName name="Prog_Direct_Mod6_Personal_Tutor\Prog_Direct">'[1]Teaching hours'!$G$113</definedName>
    <definedName name="Prog_Direct_Mod6_Practical\Wrkshp">'[1]Teaching hours'!$G$107</definedName>
    <definedName name="Prog_Direct_Mod6_Prog_Learning_Teach">'[1]Teaching hours'!$G$111</definedName>
    <definedName name="Prog_Direct_Mod6_Seminar_Hours">'[1]Teaching hours'!$G$106</definedName>
    <definedName name="Prog_Direct_Mod6_Sum_Assessment">'[1]Teaching hours'!$G$110</definedName>
    <definedName name="Prog_Direct_Other">'[1]Teaching hours'!$G$13</definedName>
    <definedName name="Rate_Clerical" localSheetId="2">'FSG template PG'!$C$40</definedName>
    <definedName name="Rate_Clerical" localSheetId="3">'FSG template UG'!$C$42</definedName>
    <definedName name="Rate_Clerical">'FSG template example'!$C$42</definedName>
    <definedName name="Rate_General" localSheetId="2">'FSG template PG'!$C$41</definedName>
    <definedName name="Rate_General" localSheetId="3">'FSG template UG'!$C$43</definedName>
    <definedName name="Rate_General">'FSG template example'!$C$43</definedName>
    <definedName name="Rate_Lab_Tec" localSheetId="2">'FSG template PG'!$C$39</definedName>
    <definedName name="Rate_Lab_Tec" localSheetId="3">'FSG template UG'!$C$41</definedName>
    <definedName name="Rate_Lab_Tec">'FSG template example'!$C$41</definedName>
    <definedName name="Rate_Lecturer" localSheetId="2">'FSG template PG'!$C$34</definedName>
    <definedName name="Rate_Lecturer" localSheetId="3">'FSG template UG'!$C$36</definedName>
    <definedName name="Rate_Lecturer">'FSG template example'!$C$36</definedName>
    <definedName name="Rate_Other" localSheetId="2">'FSG template PG'!$C$36</definedName>
    <definedName name="Rate_Other" localSheetId="3">'FSG template UG'!$C$38</definedName>
    <definedName name="Rate_Other">'FSG template example'!$C$38</definedName>
    <definedName name="Rate_Personal_Tutor" localSheetId="2">'FSG template PG'!$C$33</definedName>
    <definedName name="Rate_Personal_Tutor" localSheetId="3">'FSG template UG'!$C$35</definedName>
    <definedName name="Rate_Personal_Tutor">'FSG template example'!$C$35</definedName>
    <definedName name="Rate_Prof" localSheetId="2">'FSG template PG'!$C$30</definedName>
    <definedName name="Rate_Prof" localSheetId="3">'FSG template UG'!$C$32</definedName>
    <definedName name="Rate_Prof">'FSG template example'!$C$32</definedName>
    <definedName name="Rate_Prof_Clinic" localSheetId="2">'FSG template PG'!$C$29</definedName>
    <definedName name="Rate_Prof_Clinic" localSheetId="3">'FSG template UG'!$C$31</definedName>
    <definedName name="Rate_Prof_Clinic">'FSG template example'!$C$31</definedName>
    <definedName name="Rate_Prog_Direct" localSheetId="2">'FSG template PG'!$C$32</definedName>
    <definedName name="Rate_Prog_Direct" localSheetId="3">'FSG template UG'!$C$34</definedName>
    <definedName name="Rate_Prog_Direct">'FSG template example'!$C$34</definedName>
    <definedName name="Rate_Senior_Lect" localSheetId="2">'FSG template PG'!$C$31</definedName>
    <definedName name="Rate_Senior_Lect" localSheetId="3">'FSG template UG'!$C$33</definedName>
    <definedName name="Rate_Senior_Lect">'FSG template example'!$C$33</definedName>
    <definedName name="Rate_TeachFellow" localSheetId="2">'FSG template PG'!$C$35</definedName>
    <definedName name="Rate_TeachFellow" localSheetId="3">'FSG template UG'!$C$37</definedName>
    <definedName name="Rate_TeachFellow">'FSG template example'!$C$37</definedName>
    <definedName name="RUK_Fee" localSheetId="2">'FSG template PG'!#REF!</definedName>
    <definedName name="RUK_Fee" localSheetId="3">'FSG template UG'!$E$6</definedName>
    <definedName name="RUK_Fee" localSheetId="5">'[1]Programme costing Summary'!$E$6</definedName>
    <definedName name="RUK_Fee">'FSG template example'!$E$6</definedName>
    <definedName name="RUK_Fee_Income_Y1" localSheetId="2">'FSG template PG'!#REF!</definedName>
    <definedName name="RUK_Fee_Income_Y1" localSheetId="3">'FSG template UG'!$D$20</definedName>
    <definedName name="RUK_Fee_Income_Y1">'FSG template example'!$D$20</definedName>
    <definedName name="RUK_Fee_Income_Y2" localSheetId="2">'FSG template PG'!#REF!</definedName>
    <definedName name="RUK_Fee_Income_Y2" localSheetId="3">'FSG template UG'!$E$20</definedName>
    <definedName name="RUK_Fee_Income_Y2">'FSG template example'!$E$20</definedName>
    <definedName name="RUK_Fee_Income_Y3" localSheetId="2">'FSG template PG'!#REF!</definedName>
    <definedName name="RUK_Fee_Income_Y3" localSheetId="3">'FSG template UG'!$F$20</definedName>
    <definedName name="RUK_Fee_Income_Y3">'FSG template example'!$F$20</definedName>
    <definedName name="RUK_Fee_Income_Y4" localSheetId="2">'FSG template PG'!#REF!</definedName>
    <definedName name="RUK_Fee_Income_Y4" localSheetId="3">'FSG template UG'!$G$20</definedName>
    <definedName name="RUK_Fee_Income_Y4">'FSG template example'!$G$20</definedName>
    <definedName name="RUK_HomeSCH_Mod_7">'[1]Programme costing Summary'!$L$15</definedName>
    <definedName name="RUK_HomeSCh_Mod_8">'[1]Programme costing Summary'!$M$15</definedName>
    <definedName name="RUK_HSch_Diss">'[1]Programme costing Summary'!$N$15</definedName>
    <definedName name="RUK_HSch_Mod1">'[1]Programme costing Summary'!$F$15</definedName>
    <definedName name="RUK_HSch_Mod2">'[1]Programme costing Summary'!$G$15</definedName>
    <definedName name="RUK_HSch_Mod3">'[1]Programme costing Summary'!$H$15</definedName>
    <definedName name="RUK_HSch_Mod4">'[1]Programme costing Summary'!$I$15</definedName>
    <definedName name="RUK_HSch_Mod5">'[1]Programme costing Summary'!$J$15</definedName>
    <definedName name="RUK_HSch_Mod6">'[1]Programme costing Summary'!$K$15</definedName>
    <definedName name="RUK_HSch_Total">'[1]Programme costing Summary'!$E$15</definedName>
    <definedName name="RUK_OSch_Diss">'[1]Programme costing Summary'!$N$16</definedName>
    <definedName name="RUK_OSch_Mod1">'[1]Programme costing Summary'!$F$16</definedName>
    <definedName name="RUK_OSch_Mod2">'[1]Programme costing Summary'!$G$16</definedName>
    <definedName name="RUK_OSch_Mod3">'[1]Programme costing Summary'!$H$16</definedName>
    <definedName name="RUK_OSch_Mod4">'[1]Programme costing Summary'!$I$16</definedName>
    <definedName name="RUK_OSch_Mod5">'[1]Programme costing Summary'!$J$16</definedName>
    <definedName name="RUK_OSch_Mod6">'[1]Programme costing Summary'!$K$16</definedName>
    <definedName name="RUK_OSch_Mod7">'[1]Programme costing Summary'!$L$16</definedName>
    <definedName name="RUK_OSch_Mod8">'[1]Programme costing Summary'!$M$16</definedName>
    <definedName name="RUK_OSch_Total">'[1]Programme costing Summary'!$E$16</definedName>
    <definedName name="RUK_Students_Y1" localSheetId="2">'FSG template PG'!#REF!</definedName>
    <definedName name="RUK_Students_Y1" localSheetId="3">'FSG template UG'!$D$13</definedName>
    <definedName name="RUK_Students_Y1">'FSG template example'!$D$13</definedName>
    <definedName name="RUK_Students_Y2" localSheetId="2">'FSG template PG'!#REF!</definedName>
    <definedName name="RUK_Students_Y2" localSheetId="3">'FSG template UG'!$E$13</definedName>
    <definedName name="RUK_Students_Y2">'FSG template example'!$E$13</definedName>
    <definedName name="RUK_Students_Y3" localSheetId="2">'FSG template PG'!#REF!</definedName>
    <definedName name="RUK_Students_Y3" localSheetId="3">'FSG template UG'!$F$13</definedName>
    <definedName name="RUK_Students_Y3">'FSG template example'!$F$13</definedName>
    <definedName name="RUK_Students_Y4" localSheetId="2">'FSG template PG'!#REF!</definedName>
    <definedName name="RUK_Students_Y4" localSheetId="3">'FSG template UG'!$G$13</definedName>
    <definedName name="RUK_Students_Y4">'FSG template example'!$G$13</definedName>
    <definedName name="Scholarship_Funding_Y1" localSheetId="2">'FSG template PG'!$D$45</definedName>
    <definedName name="Scholarship_Funding_Y1" localSheetId="3">'FSG template UG'!$D$47</definedName>
    <definedName name="Scholarship_Funding_Y1">'FSG template example'!$D$47</definedName>
    <definedName name="Scholarship_Funding_Y2" localSheetId="2">'FSG template PG'!$E$45</definedName>
    <definedName name="Scholarship_Funding_Y2" localSheetId="3">'FSG template UG'!$E$47</definedName>
    <definedName name="Scholarship_Funding_Y2">'FSG template example'!$E$47</definedName>
    <definedName name="Scholarship_Funding_Y3" localSheetId="2">'FSG template PG'!$F$45</definedName>
    <definedName name="Scholarship_Funding_Y3" localSheetId="3">'FSG template UG'!$F$47</definedName>
    <definedName name="Scholarship_Funding_Y3">'FSG template example'!$F$47</definedName>
    <definedName name="Scholarship_Funding_Y4" localSheetId="2">'FSG template PG'!$G$45</definedName>
    <definedName name="Scholarship_Funding_Y4" localSheetId="3">'FSG template UG'!$G$47</definedName>
    <definedName name="Scholarship_Funding_Y4">'FSG template example'!$G$47</definedName>
    <definedName name="Scholarshp_Funding_Diss">'[1]Programme costing Summary'!$N$57</definedName>
    <definedName name="Scholarshp_Funding_Mod1">'[1]Programme costing Summary'!$F$57</definedName>
    <definedName name="School" localSheetId="2">'FSG template PG'!$B$3</definedName>
    <definedName name="School" localSheetId="3">'FSG template UG'!$B$3</definedName>
    <definedName name="School">'FSG template example'!$B$3</definedName>
    <definedName name="Senior_Lect_Annual_Salary">'Hourly Rates'!$E$14</definedName>
    <definedName name="Senior_Lect_Cost\Hour">'Hourly Rates'!$I$14</definedName>
    <definedName name="Senior_Lect_Cost_Diss">'[1]Programme costing Summary'!$N$44</definedName>
    <definedName name="Senior_Lect_Cost_Mod1">'[1]Programme costing Summary'!$F$44</definedName>
    <definedName name="Senior_Lect_Cost_Y1" localSheetId="2">'FSG template PG'!$D$31</definedName>
    <definedName name="Senior_Lect_Cost_Y1" localSheetId="3">'FSG template UG'!$D$33</definedName>
    <definedName name="Senior_Lect_Cost_Y1">'FSG template example'!$D$33</definedName>
    <definedName name="Senior_Lect_Cost_Y2" localSheetId="2">'FSG template PG'!$E$31</definedName>
    <definedName name="Senior_Lect_Cost_Y2" localSheetId="3">'FSG template UG'!$E$33</definedName>
    <definedName name="Senior_Lect_Cost_Y2">'FSG template example'!$E$33</definedName>
    <definedName name="Senior_Lect_Cost_Y3" localSheetId="2">'FSG template PG'!$F$31</definedName>
    <definedName name="Senior_Lect_Cost_Y3" localSheetId="3">'FSG template UG'!$F$33</definedName>
    <definedName name="Senior_Lect_Cost_Y3">'FSG template example'!$F$33</definedName>
    <definedName name="Senior_Lect_Cost_Y4" localSheetId="2">'FSG template PG'!$G$31</definedName>
    <definedName name="Senior_Lect_Cost_Y4" localSheetId="3">'FSG template UG'!$G$33</definedName>
    <definedName name="Senior_Lect_Cost_Y4">'FSG template example'!$G$33</definedName>
    <definedName name="Senior_Lect_Diss_Development">'[1]Teaching hours'!$F$166</definedName>
    <definedName name="Senior_Lect_Diss_Directed\Independent_Learning">'[1]Teaching hours'!$F$164</definedName>
    <definedName name="Senior_Lect_Diss_Feedback\Forward">'[1]Teaching hours'!$F$161</definedName>
    <definedName name="Senior_Lect_Diss_Fieldwork\Extrnl_Visits">'[1]Teaching hours'!$F$160</definedName>
    <definedName name="Senior_Lect_Diss_Lecture_Hours">'[1]Teaching hours'!$F$157</definedName>
    <definedName name="Senior_Lect_Diss_Other">'[1]Teaching hours'!$F$167</definedName>
    <definedName name="Senior_Lect_Diss_Personal_Tutor\Prog_Direct">'[1]Teaching hours'!$F$165</definedName>
    <definedName name="Senior_Lect_Diss_Practical\Wrkshp">'[1]Teaching hours'!$F$159</definedName>
    <definedName name="Senior_Lect_Diss_Prog_Learning_Teach">'[1]Teaching hours'!$F$163</definedName>
    <definedName name="Senior_Lect_Diss_Seminar_Hours">'[1]Teaching hours'!$F$158</definedName>
    <definedName name="Senior_Lect_Diss_Sum_Assessment">'[1]Teaching hours'!$F$162</definedName>
    <definedName name="Senior_Lect_Employer_NI">'Hourly Rates'!$F$14</definedName>
    <definedName name="Senior_Lect_Grade">'Hourly Rates'!$B$14</definedName>
    <definedName name="Senior_Lect_Lecture_Hours">'[1]Teaching hours'!$F$3</definedName>
    <definedName name="Senior_Lect_Mid_Point">'Hourly Rates'!$D$14</definedName>
    <definedName name="Senior_Lect_Mod1_Development">'[1]Teaching hours'!$F$29</definedName>
    <definedName name="Senior_Lect_Mod1_Directed\Independent_Learning">'[1]Teaching hours'!$F$27</definedName>
    <definedName name="Senior_Lect_Mod1_Feedback\Forward">'[1]Teaching hours'!$F$24</definedName>
    <definedName name="Senior_Lect_Mod1_Fieldwork\Extrnl_Visits">'[1]Teaching hours'!$F$23</definedName>
    <definedName name="Senior_Lect_Mod1_Lecture_Hours">'[1]Teaching hours'!$F$20</definedName>
    <definedName name="Senior_Lect_Mod1_Other">'[1]Teaching hours'!$F$30</definedName>
    <definedName name="Senior_Lect_Mod1_Personal_Tutor\Prog_Direct">'[1]Teaching hours'!$F$28</definedName>
    <definedName name="Senior_Lect_Mod1_Practical\Wrkshp">'[1]Teaching hours'!$F$22</definedName>
    <definedName name="Senior_Lect_Mod1_Prog_Learning_Teach">'[1]Teaching hours'!$F$26</definedName>
    <definedName name="Senior_Lect_Mod1_Seminar_Hours">'[1]Teaching hours'!$F$21</definedName>
    <definedName name="Senior_Lect_Mod1_Sum_Assessment">'[1]Teaching hours'!$F$25</definedName>
    <definedName name="Senior_Lect_Mod2_Development">'[1]Teaching hours'!$F$46</definedName>
    <definedName name="Senior_Lect_Mod2_Directed\Independent_Learning">'[1]Teaching hours'!$F$44</definedName>
    <definedName name="Senior_Lect_Mod2_Feedback\Forward">'[1]Teaching hours'!$F$41</definedName>
    <definedName name="Senior_Lect_Mod2_Fieldwork\Extrnl_Visits">'[1]Teaching hours'!$F$40</definedName>
    <definedName name="Senior_Lect_Mod2_Lecture_Hours">'[1]Teaching hours'!$F$37</definedName>
    <definedName name="Senior_Lect_Mod2_Other">'[1]Teaching hours'!$F$47</definedName>
    <definedName name="Senior_Lect_Mod2_Personal_Tutor\Prog_Direct">'[1]Teaching hours'!$F$45</definedName>
    <definedName name="Senior_Lect_Mod2_Practical\Wrkshp">'[1]Teaching hours'!$F$39</definedName>
    <definedName name="Senior_Lect_Mod2_Prog_Learning_Teach">'[1]Teaching hours'!$F$43</definedName>
    <definedName name="Senior_Lect_Mod2_Seminar_Hours">'[1]Teaching hours'!$F$38</definedName>
    <definedName name="Senior_Lect_Mod2_Sum_Assessment">'[1]Teaching hours'!$F$42</definedName>
    <definedName name="Senior_Lect_Mod3_Development">'[1]Teaching hours'!$F$63</definedName>
    <definedName name="Senior_Lect_Mod3_Directed\Independent_Learning">'[1]Teaching hours'!$F$61</definedName>
    <definedName name="Senior_Lect_Mod3_Feedback\Forward">'[1]Teaching hours'!$F$58</definedName>
    <definedName name="Senior_Lect_Mod3_Fieldwork\Extrnl_Visits">'[1]Teaching hours'!$F$57</definedName>
    <definedName name="Senior_Lect_Mod3_Lecture_Hours">'[1]Teaching hours'!$F$54</definedName>
    <definedName name="Senior_Lect_Mod3_Other">'[1]Teaching hours'!$F$64</definedName>
    <definedName name="Senior_Lect_Mod3_Personal_Tutor\Prog_Direct">'[1]Teaching hours'!$F$62</definedName>
    <definedName name="Senior_Lect_Mod3_Practical\Wrkshp">'[1]Teaching hours'!$F$56</definedName>
    <definedName name="Senior_Lect_Mod3_Prog_Learning_Teach">'[1]Teaching hours'!$F$60</definedName>
    <definedName name="Senior_Lect_Mod3_Seminar_Hours">'[1]Teaching hours'!$F$55</definedName>
    <definedName name="Senior_Lect_Mod3_Sum_Assessment">'[1]Teaching hours'!$F$59</definedName>
    <definedName name="Senior_Lect_Mod4_Development">'[1]Teaching hours'!$F$80</definedName>
    <definedName name="Senior_Lect_Mod4_Directed\Independent_Learning">'[1]Teaching hours'!$F$78</definedName>
    <definedName name="Senior_Lect_Mod4_Feedback\Forward">'[1]Teaching hours'!$F$75</definedName>
    <definedName name="Senior_Lect_Mod4_Fieldwork\Extrnl_Visits">'[1]Teaching hours'!$F$74</definedName>
    <definedName name="Senior_Lect_Mod4_Lecture_Hours">'[1]Teaching hours'!$F$71</definedName>
    <definedName name="Senior_Lect_Mod4_Other">'[1]Teaching hours'!$F$81</definedName>
    <definedName name="Senior_Lect_Mod4_Personal_Tutor\Prog_Direct">'[1]Teaching hours'!$F$79</definedName>
    <definedName name="Senior_Lect_Mod4_Practical\Wrkshp">'[1]Teaching hours'!$F$73</definedName>
    <definedName name="Senior_Lect_Mod4_Prog_Learning_Teach">'[1]Teaching hours'!$F$77</definedName>
    <definedName name="Senior_Lect_Mod4_Seminar_Hours">'[1]Teaching hours'!$F$72</definedName>
    <definedName name="Senior_Lect_Mod4_Sum_Assessment">'[1]Teaching hours'!$F$76</definedName>
    <definedName name="Senior_Lect_Mod5_Development">'[1]Teaching hours'!$F$97</definedName>
    <definedName name="Senior_Lect_Mod5_Directed\Independent_Learning">'[1]Teaching hours'!$F$95</definedName>
    <definedName name="Senior_Lect_Mod5_Feedback\Forward">'[1]Teaching hours'!$F$92</definedName>
    <definedName name="Senior_Lect_Mod5_Fieldwork\Extrnl_Visits">'[1]Teaching hours'!$F$91</definedName>
    <definedName name="Senior_Lect_Mod5_Lecture_Hours">'[1]Teaching hours'!$F$88</definedName>
    <definedName name="Senior_Lect_Mod5_Other">'[1]Teaching hours'!$F$98</definedName>
    <definedName name="Senior_Lect_Mod5_Personal_Tutor\Prog_Direct">'[1]Teaching hours'!$F$96</definedName>
    <definedName name="Senior_Lect_Mod5_Practical\Wrkshp">'[1]Teaching hours'!$F$90</definedName>
    <definedName name="Senior_Lect_Mod5_Prog_Learning_Teach">'[1]Teaching hours'!$F$94</definedName>
    <definedName name="Senior_Lect_Mod5_Seminar_Hours">'[1]Teaching hours'!$F$89</definedName>
    <definedName name="Senior_Lect_Mod5_Sum_Assessment">'[1]Teaching hours'!$F$93</definedName>
    <definedName name="Senior_Lect_Mod6_Development">'[1]Teaching hours'!$F$114</definedName>
    <definedName name="Senior_Lect_Mod6_Directed\Independent_Learning">'[1]Teaching hours'!$F$112</definedName>
    <definedName name="Senior_Lect_Mod6_Feedback\Forward">'[1]Teaching hours'!$F$109</definedName>
    <definedName name="Senior_Lect_Mod6_Fieldwork\Extrnl_Visits">'[1]Teaching hours'!$F$108</definedName>
    <definedName name="Senior_Lect_Mod6_Lecture_Hours">'[1]Teaching hours'!$F$105</definedName>
    <definedName name="Senior_Lect_Mod6_Other">'[1]Teaching hours'!$F$115</definedName>
    <definedName name="Senior_Lect_Mod6_Personal_Tutor\Prog_Direct">'[1]Teaching hours'!$F$113</definedName>
    <definedName name="Senior_Lect_Mod6_Practical\Wrkshp">'[1]Teaching hours'!$F$107</definedName>
    <definedName name="Senior_Lect_Mod6_Prog_Learning_Teach">'[1]Teaching hours'!$F$111</definedName>
    <definedName name="Senior_Lect_Mod6_Seminar_Hours">'[1]Teaching hours'!$F$106</definedName>
    <definedName name="Senior_Lect_Mod6_Sum_Assessment">'[1]Teaching hours'!$F$110</definedName>
    <definedName name="Senior_Lect_Other">'[1]Teaching hours'!$F$13</definedName>
    <definedName name="Senior_Lect_Pay_Scale">'Hourly Rates'!$C$14</definedName>
    <definedName name="Senior_Lect_Pension">'Hourly Rates'!$G$14</definedName>
    <definedName name="Senior_Lect_Total">'Hourly Rates'!$H$14</definedName>
    <definedName name="SFC_Income_Y1" localSheetId="2">'FSG template PG'!#REF!</definedName>
    <definedName name="SFC_Income_Y1" localSheetId="3">'FSG template UG'!#REF!</definedName>
    <definedName name="SFC_Income_Y1">'FSG template example'!#REF!</definedName>
    <definedName name="SFC_Income_Y2" localSheetId="2">'FSG template PG'!#REF!</definedName>
    <definedName name="SFC_Income_Y2" localSheetId="3">'FSG template UG'!#REF!</definedName>
    <definedName name="SFC_Income_Y2">'FSG template example'!#REF!</definedName>
    <definedName name="SFC_Income_Y3" localSheetId="2">'FSG template PG'!#REF!</definedName>
    <definedName name="SFC_Income_Y3" localSheetId="3">'FSG template UG'!#REF!</definedName>
    <definedName name="SFC_Income_Y3">'FSG template example'!#REF!</definedName>
    <definedName name="SFC_Income_Y4" localSheetId="2">'FSG template PG'!#REF!</definedName>
    <definedName name="SFC_Income_Y4" localSheetId="3">'FSG template UG'!#REF!</definedName>
    <definedName name="SFC_Income_Y4">'FSG template example'!#REF!</definedName>
    <definedName name="Standard_credits">'[1]Programme costing Summary'!$E$23</definedName>
    <definedName name="TeachFellow_Cost_Diss">'[1]Programme costing Summary'!$N$48</definedName>
    <definedName name="TeachFellow_Cost_Mod1">'[1]Programme costing Summary'!$F$48</definedName>
    <definedName name="TeachFellow_Cost_Mod2">'[1]Programme costing Summary'!$G$48</definedName>
    <definedName name="TeachFellow_Cost_Mod3">'[1]Programme costing Summary'!$H$48</definedName>
    <definedName name="TeachFellow_Cost_Mod4">'[1]Programme costing Summary'!$I$48</definedName>
    <definedName name="TeachFellow_Cost_Mod5">'[1]Programme costing Summary'!$J$48</definedName>
    <definedName name="TeachFellow_Cost_Mod6">'[1]Programme costing Summary'!$K$48</definedName>
    <definedName name="TeachFellow_Cost_Y1" localSheetId="2">'FSG template PG'!$D$35</definedName>
    <definedName name="TeachFellow_Cost_Y1" localSheetId="3">'FSG template UG'!$D$37</definedName>
    <definedName name="TeachFellow_Cost_Y1">'FSG template example'!$D$37</definedName>
    <definedName name="TeachFellow_Cost_Y2" localSheetId="2">'FSG template PG'!$E$35</definedName>
    <definedName name="TeachFellow_Cost_Y2" localSheetId="3">'FSG template UG'!$E$37</definedName>
    <definedName name="TeachFellow_Cost_Y2">'FSG template example'!$E$37</definedName>
    <definedName name="TeachFellow_Cost_Y3" localSheetId="2">'FSG template PG'!$F$35</definedName>
    <definedName name="TeachFellow_Cost_Y3" localSheetId="3">'FSG template UG'!$F$37</definedName>
    <definedName name="TeachFellow_Cost_Y3">'FSG template example'!$F$37</definedName>
    <definedName name="TeachFellow_Cost_Y4" localSheetId="2">'FSG template PG'!$G$35</definedName>
    <definedName name="TeachFellow_Cost_Y4" localSheetId="3">'FSG template UG'!$G$37</definedName>
    <definedName name="TeachFellow_Cost_Y4">'FSG template example'!$G$37</definedName>
    <definedName name="TeachFellow_Diss_Development">'[1]Teaching hours'!$J$166</definedName>
    <definedName name="TeachFellow_Diss_Directed\Independent_Learning">'[1]Teaching hours'!$J$164</definedName>
    <definedName name="TeachFellow_Diss_Feedback\Forward">'[1]Teaching hours'!$J$161</definedName>
    <definedName name="TeachFellow_Diss_Fieldwork\Extrnl_Visits">'[1]Teaching hours'!$J$160</definedName>
    <definedName name="TeachFellow_Diss_Lecture_Hours">'[1]Teaching hours'!$J$157</definedName>
    <definedName name="TeachFellow_Diss_Other">'[1]Teaching hours'!$J$167</definedName>
    <definedName name="TeachFellow_Diss_Personal_Tutor\Prog_Direct">'[1]Teaching hours'!$J$165</definedName>
    <definedName name="TeachFellow_Diss_Practical\Wrkshp">'[1]Teaching hours'!$J$159</definedName>
    <definedName name="TeachFellow_Diss_Seminar_Hours">'[1]Teaching hours'!$J$158</definedName>
    <definedName name="TeachFellow_Diss_Sum_Assessment">'[1]Teaching hours'!$J$162</definedName>
    <definedName name="TeachFellow_Hours">'[1]Programme costing Summary'!$C$48</definedName>
    <definedName name="TeachFellow_Lecture_Hours">'[1]Teaching hours'!$J$3</definedName>
    <definedName name="TeachFellow_Mod1_Development">'[1]Teaching hours'!$J$29</definedName>
    <definedName name="TeachFellow_Mod1_Directed\Independent_Learning">'[1]Teaching hours'!$J$27</definedName>
    <definedName name="TeachFellow_Mod1_Feedback\Forward">'[1]Teaching hours'!$J$24</definedName>
    <definedName name="TeachFellow_Mod1_Fieldwork\Extrnl_Visits">'[1]Teaching hours'!$J$23</definedName>
    <definedName name="TeachFellow_Mod1_Lecture_Hours">'[1]Teaching hours'!$J$20</definedName>
    <definedName name="TeachFellow_Mod1_Other">'[1]Teaching hours'!$J$30</definedName>
    <definedName name="TeachFellow_Mod1_Personal_Tutor\Prog_Direct">'[1]Teaching hours'!$J$28</definedName>
    <definedName name="TeachFellow_Mod1_Practical\Wrkshp">'[1]Teaching hours'!$J$22</definedName>
    <definedName name="TeachFellow_Mod1_Prog_Learning_Teach">'[1]Teaching hours'!$J$26</definedName>
    <definedName name="TeachFellow_Mod1_Seminar_Hours">'[1]Teaching hours'!$J$21</definedName>
    <definedName name="TeachFellow_Mod1_Sum_Assessment">'[1]Teaching hours'!$J$25</definedName>
    <definedName name="TeachFellow_Mod2_Development">'[1]Teaching hours'!$J$46</definedName>
    <definedName name="TeachFellow_Mod2_Directed\Independent_Learning">'[1]Teaching hours'!$J$44</definedName>
    <definedName name="TeachFellow_Mod2_Feedback\Forward">'[1]Teaching hours'!$J$41</definedName>
    <definedName name="TeachFellow_Mod2_Fieldwork\Extrnl_Visits">'[1]Teaching hours'!$J$40</definedName>
    <definedName name="TeachFellow_Mod2_Lecture_Hours">'[1]Teaching hours'!$J$37</definedName>
    <definedName name="TeachFellow_Mod2_Other">'[1]Teaching hours'!$J$47</definedName>
    <definedName name="TeachFellow_Mod2_Personal_Tutor\Prog_Direct">'[1]Teaching hours'!$J$45</definedName>
    <definedName name="TeachFellow_Mod2_Practical\Wrkshp">'[1]Teaching hours'!$J$39</definedName>
    <definedName name="TeachFellow_Mod2_Prog_Learning_Teach">'[1]Teaching hours'!$J$43</definedName>
    <definedName name="TeachFellow_Mod2_Seminar_Hours">'[1]Teaching hours'!$J$38</definedName>
    <definedName name="TeachFellow_Mod2_Sum_Assessment">'[1]Teaching hours'!$J$42</definedName>
    <definedName name="TeachFellow_Mod3_Development">'[1]Teaching hours'!$J$63</definedName>
    <definedName name="TeachFellow_Mod3_Directed\Independent_Learning">'[1]Teaching hours'!$J$61</definedName>
    <definedName name="TeachFellow_Mod3_Feedback\Forward">'[1]Teaching hours'!$J$58</definedName>
    <definedName name="TeachFellow_Mod3_Fieldwork\Extrnl_Visits">'[1]Teaching hours'!$J$57</definedName>
    <definedName name="TeachFellow_Mod3_Lecture_Hours">'[1]Teaching hours'!$J$54</definedName>
    <definedName name="TeachFellow_Mod3_Other">'[1]Teaching hours'!$J$64</definedName>
    <definedName name="TeachFellow_Mod3_Personal_Tutor\Prog_Direct">'[1]Teaching hours'!$J$62</definedName>
    <definedName name="TeachFellow_Mod3_Practical\Wrkshp">'[1]Teaching hours'!$J$56</definedName>
    <definedName name="TeachFellow_Mod3_Seminar_Hours">'[1]Teaching hours'!$J$55</definedName>
    <definedName name="TeachFellow_Mod3_Sum_Assessment">'[1]Teaching hours'!$J$59</definedName>
    <definedName name="TeachFellow_Mod4_Development">'[1]Teaching hours'!$J$80</definedName>
    <definedName name="TeachFellow_Mod4_Directed\Independent_Learning">'[1]Teaching hours'!$J$78</definedName>
    <definedName name="TeachFellow_Mod4_Feedback\Forward">'[1]Teaching hours'!$J$75</definedName>
    <definedName name="TeachFellow_Mod4_Fieldwork\Extrnl_Visits">'[1]Teaching hours'!$J$74</definedName>
    <definedName name="TeachFellow_Mod4_Lecture_Hours">'[1]Teaching hours'!$J$71</definedName>
    <definedName name="TeachFellow_Mod4_Other">'[1]Teaching hours'!$J$81</definedName>
    <definedName name="TeachFellow_Mod4_Personal_Tutor\Prog_Direct">'[1]Teaching hours'!$J$79</definedName>
    <definedName name="TeachFellow_Mod4_Practical\Wrkshp">'[1]Teaching hours'!$J$73</definedName>
    <definedName name="TeachFellow_Mod4_Seminar_Hours">'[1]Teaching hours'!$J$72</definedName>
    <definedName name="TeachFellow_Mod4_Sum_Assessment">'[1]Teaching hours'!$J$76</definedName>
    <definedName name="TeachFellow_Mod5_Development">'[1]Teaching hours'!$J$97</definedName>
    <definedName name="TeachFellow_Mod5_Directed\Independent_Learning">'[1]Teaching hours'!$J$95</definedName>
    <definedName name="TeachFellow_Mod5_Feedback\Forward">'[1]Teaching hours'!$J$92</definedName>
    <definedName name="TeachFellow_Mod5_Fieldwork\Extrnl_Visits">'[1]Teaching hours'!$J$91</definedName>
    <definedName name="TeachFellow_Mod5_Lecture_Hours">'[1]Teaching hours'!$J$88</definedName>
    <definedName name="TeachFellow_Mod5_Other">'[1]Teaching hours'!$J$98</definedName>
    <definedName name="TeachFellow_Mod5_Personal_Tutor\Prog_Direct">'[1]Teaching hours'!$J$96</definedName>
    <definedName name="TeachFellow_Mod5_Practical\Wrkshp">'[1]Teaching hours'!$J$90</definedName>
    <definedName name="TeachFellow_Mod5_Seminar_Hours">'[1]Teaching hours'!$J$89</definedName>
    <definedName name="TeachFellow_Mod5_Sum_Assessment">'[1]Teaching hours'!$J$93</definedName>
    <definedName name="TeachFellow_Mod6_Development">'[1]Teaching hours'!$J$114</definedName>
    <definedName name="TeachFellow_Mod6_Directed\Independent_Learning">'[1]Teaching hours'!$J$112</definedName>
    <definedName name="TeachFellow_Mod6_Feedback\Forward">'[1]Teaching hours'!$J$109</definedName>
    <definedName name="TeachFellow_Mod6_Fieldwork\Extrnl_Visits">'[1]Teaching hours'!$J$108</definedName>
    <definedName name="TeachFellow_Mod6_Lecture_Hours">'[1]Teaching hours'!$J$105</definedName>
    <definedName name="TeachFellow_Mod6_Other">'[1]Teaching hours'!$J$115</definedName>
    <definedName name="TeachFellow_Mod6_Personal_Tutor\Prog_Direct">'[1]Teaching hours'!$J$113</definedName>
    <definedName name="TeachFellow_Mod6_Practical\Wrkshp">'[1]Teaching hours'!$J$107</definedName>
    <definedName name="TeachFellow_Mod6_Seminar_Hours">'[1]Teaching hours'!$J$106</definedName>
    <definedName name="TeachFellow_Mod6_Sum_Assessment">'[1]Teaching hours'!$J$110</definedName>
    <definedName name="TeachFellow_Other">'[1]Teaching hours'!$J$13</definedName>
    <definedName name="TeachFellow_Total_Cost">'[1]Programme costing Summary'!$E$48</definedName>
    <definedName name="Teaching_Sup">'Hourly Rates'!$H$16</definedName>
    <definedName name="Teaching_Sup_Annual_Salary">'Hourly Rates'!$E$16</definedName>
    <definedName name="Teaching_Sup_Cost\Hour">'Hourly Rates'!$I$16</definedName>
    <definedName name="Teaching_Sup_Employer_NI">'Hourly Rates'!$F$16</definedName>
    <definedName name="Teaching_Sup_Grade">'Hourly Rates'!$B$16</definedName>
    <definedName name="Teaching_Sup_Mid_Point">'Hourly Rates'!$D$16</definedName>
    <definedName name="Teaching_Sup_Pay_Scale">'Hourly Rates'!$C$16</definedName>
    <definedName name="Teaching_Sup_Pension">'Hourly Rates'!$G$16</definedName>
    <definedName name="Total">'[1]Programme costing Summary'!$E$21</definedName>
    <definedName name="Total_Academic_Cost">'[1]Programme costing Summary'!$E$49</definedName>
    <definedName name="Total_Academic_Costs_Y1" localSheetId="2">'FSG template PG'!$D$37</definedName>
    <definedName name="Total_Academic_Costs_Y1" localSheetId="3">'FSG template UG'!$D$39</definedName>
    <definedName name="Total_Academic_Costs_Y1">'FSG template example'!$D$39</definedName>
    <definedName name="Total_Academic_Costs_Y2" localSheetId="2">'FSG template PG'!$E$37</definedName>
    <definedName name="Total_Academic_Costs_Y2" localSheetId="3">'FSG template UG'!$E$39</definedName>
    <definedName name="Total_Academic_Costs_Y2">'FSG template example'!$E$39</definedName>
    <definedName name="Total_Academic_Costs_Y3" localSheetId="2">'FSG template PG'!$F$37</definedName>
    <definedName name="Total_Academic_Costs_Y3" localSheetId="3">'FSG template UG'!$F$39</definedName>
    <definedName name="Total_Academic_Costs_Y3">'FSG template example'!$F$39</definedName>
    <definedName name="Total_Academic_Costs_Y4" localSheetId="2">'FSG template PG'!$G$37</definedName>
    <definedName name="Total_Academic_Costs_Y4" localSheetId="3">'FSG template UG'!$G$39</definedName>
    <definedName name="Total_Academic_Costs_Y4">'FSG template example'!$G$39</definedName>
    <definedName name="Total_APC_Income">'[1]Programme costing Summary'!$E$35</definedName>
    <definedName name="Total_Clerical_Hours">'[1]Teaching hours'!$L$14</definedName>
    <definedName name="Total_Collab_fees">'[1]Programme costing Summary'!$E$31</definedName>
    <definedName name="Total_Cost">'[1]Teaching hours'!$C$16</definedName>
    <definedName name="Total_Cost_Clerical_Diss">'[1]Teaching hours'!$L$170</definedName>
    <definedName name="Total_Cost_Clerical_Mod1">'[1]Teaching hours'!$L$33</definedName>
    <definedName name="Total_Cost_Clerical_Mod2">'[1]Teaching hours'!$L$50</definedName>
    <definedName name="Total_Cost_Clerical_Mod3">'[1]Teaching hours'!$L$67</definedName>
    <definedName name="Total_Cost_Clerical_Mod4">'[1]Teaching hours'!$L$84</definedName>
    <definedName name="Total_Cost_Clerical_Mod5">'[1]Teaching hours'!$L$101</definedName>
    <definedName name="Total_Cost_Clerical_Mod6">'[1]Teaching hours'!$L$118</definedName>
    <definedName name="Total_Cost_General">'[1]Teaching hours'!$M$16</definedName>
    <definedName name="Total_Cost_General_Diss">'[1]Teaching hours'!$M$170</definedName>
    <definedName name="Total_Cost_General_Mod1">'[1]Teaching hours'!$M$33</definedName>
    <definedName name="Total_Cost_General_Mod2">'[1]Teaching hours'!$M$50</definedName>
    <definedName name="Total_Cost_General_Mod3">'[1]Teaching hours'!$M$67</definedName>
    <definedName name="Total_Cost_General_Mod4">'[1]Teaching hours'!$M$84</definedName>
    <definedName name="Total_Cost_General_Mod5">'[1]Teaching hours'!$M$101</definedName>
    <definedName name="Total_Cost_General_Mod6">'[1]Teaching hours'!$M$118</definedName>
    <definedName name="Total_Cost_LabTec_Diss">'[1]Teaching hours'!$K$170</definedName>
    <definedName name="Total_Cost_LabTec_Mod1">'[1]Teaching hours'!$K$33</definedName>
    <definedName name="Total_Cost_LabTec_Mod2">'[1]Teaching hours'!$K$50</definedName>
    <definedName name="Total_Cost_LabTec_Mod3">'[1]Teaching hours'!$K$67</definedName>
    <definedName name="Total_Cost_LabTec_Mod4">'[1]Teaching hours'!$K$84</definedName>
    <definedName name="Total_Cost_LabTec_Mod5">'[1]Teaching hours'!$K$101</definedName>
    <definedName name="Total_Cost_LabTec_Mod6">'[1]Teaching hours'!$K$118</definedName>
    <definedName name="Total_Cost_Lecturer_Diss">'[1]Teaching hours'!$I$170</definedName>
    <definedName name="Total_Cost_Lecturer_Mod1">'[1]Teaching hours'!$I$33</definedName>
    <definedName name="Total_Cost_Lecturer_Mod2">'[1]Teaching hours'!$I$50</definedName>
    <definedName name="Total_Cost_Lecturer_Mod3">'[1]Teaching hours'!$I$67</definedName>
    <definedName name="Total_Cost_Lecturer_Mod4">'[1]Teaching hours'!$I$84</definedName>
    <definedName name="Total_Cost_Lecturer_Mod5">'[1]Teaching hours'!$I$101</definedName>
    <definedName name="Total_Cost_Lecturer_Mod6">'[1]Teaching hours'!$I$118</definedName>
    <definedName name="Total_Cost_Personal_Tutor_Diss">'[1]Teaching hours'!$H$170</definedName>
    <definedName name="Total_Cost_Personal_Tutor_Mod1">'[1]Teaching hours'!$H$33</definedName>
    <definedName name="Total_Cost_Personal_Tutor_Mod2">'[1]Teaching hours'!$H$50</definedName>
    <definedName name="Total_Cost_Personal_Tutor_Mod3">'[1]Teaching hours'!$H$67</definedName>
    <definedName name="Total_Cost_Personal_Tutor_Mod4">'[1]Teaching hours'!$H$84</definedName>
    <definedName name="Total_Cost_Personal_Tutor_Mod5">'[1]Teaching hours'!$H$101</definedName>
    <definedName name="Total_Cost_Personal_Tutor_Mod6">'[1]Teaching hours'!$H$118</definedName>
    <definedName name="Total_Cost_Prof_Clinic">'[1]Teaching hours'!$D$16</definedName>
    <definedName name="Total_Cost_Prof_Clinic_Diss">'[1]Teaching hours'!$D$170</definedName>
    <definedName name="Total_Cost_Prof_Clinic_Mod1">'[1]Teaching hours'!$D$33</definedName>
    <definedName name="Total_Cost_Prof_Clinic_Mod2">'[1]Teaching hours'!$D$50</definedName>
    <definedName name="Total_Cost_Prof_Clinic_Mod3">'[1]Teaching hours'!$D$67</definedName>
    <definedName name="Total_Cost_Prof_Clinic_Mod4">'[1]Teaching hours'!$D$84</definedName>
    <definedName name="Total_Cost_Prof_Clinic_Mod5">'[1]Teaching hours'!$D$101</definedName>
    <definedName name="Total_Cost_Prof_Clinic_Mod6">'[1]Teaching hours'!$D$118</definedName>
    <definedName name="Total_Cost_Prof_Diss">'[1]Teaching hours'!$E$170</definedName>
    <definedName name="Total_Cost_Prof_Mod1">'[1]Teaching hours'!$E$33</definedName>
    <definedName name="Total_Cost_Prof_Mod2">'[1]Teaching hours'!$E$50</definedName>
    <definedName name="Total_Cost_Prof_Mod3">'[1]Teaching hours'!$E$67</definedName>
    <definedName name="Total_Cost_Prof_Mod4">'[1]Teaching hours'!$E$84</definedName>
    <definedName name="Total_Cost_Prof_Mod5">'[1]Teaching hours'!$E$101</definedName>
    <definedName name="Total_Cost_Prof_Mod6">'[1]Teaching hours'!$E$118</definedName>
    <definedName name="Total_Cost_Prog_Direct_Diss">'[1]Teaching hours'!$G$170</definedName>
    <definedName name="Total_Cost_Prog_Direct_Mod1">'[1]Teaching hours'!$G$33</definedName>
    <definedName name="Total_Cost_Prog_Direct_Mod2">'[1]Teaching hours'!$G$50</definedName>
    <definedName name="Total_Cost_Prog_Direct_Mod3">'[1]Teaching hours'!$G$67</definedName>
    <definedName name="Total_Cost_Prog_Direct_Mod4">'[1]Teaching hours'!$G$84</definedName>
    <definedName name="Total_Cost_Prog_Direct_Mod5">'[1]Teaching hours'!$G$101</definedName>
    <definedName name="Total_Cost_Prog_Direct_Mod6">'[1]Teaching hours'!$G$118</definedName>
    <definedName name="Total_Cost_Senior_Lect_Diss">'[1]Teaching hours'!$F$170</definedName>
    <definedName name="Total_Cost_Senior_Lect_Mod1">'[1]Teaching hours'!$F$33</definedName>
    <definedName name="Total_Cost_Senior_Lect_Mod2">'[1]Teaching hours'!$F$50</definedName>
    <definedName name="Total_Cost_Senior_Lect_Mod3">'[1]Teaching hours'!$F$67</definedName>
    <definedName name="Total_Cost_Senior_Lect_Mod4">'[1]Teaching hours'!$F$84</definedName>
    <definedName name="Total_Cost_Senior_Lect_Mod5">'[1]Teaching hours'!$F$101</definedName>
    <definedName name="Total_Cost_Senior_Lect_Mod6">'[1]Teaching hours'!$F$118</definedName>
    <definedName name="Total_Cost_TeachFellow_Diss">'[1]Teaching hours'!$J$170</definedName>
    <definedName name="Total_Cost_TeachFellow_Mod1">'[1]Teaching hours'!$J$33</definedName>
    <definedName name="Total_Cost_TeachFellow_Mod2">'[1]Teaching hours'!$J$50</definedName>
    <definedName name="Total_Cost_TeachFellow_Mod3">'[1]Teaching hours'!$J$67</definedName>
    <definedName name="Total_Cost_TeachFellow_Mod4">'[1]Teaching hours'!$J$84</definedName>
    <definedName name="Total_Cost_TeachFellow_Mod5">'[1]Teaching hours'!$J$101</definedName>
    <definedName name="Total_Cost_TeachFellow_Mod6">'[1]Teaching hours'!$J$118</definedName>
    <definedName name="Total_Direct_Costs_Y1" localSheetId="2">'FSG template PG'!$D$56</definedName>
    <definedName name="Total_Direct_Costs_Y1" localSheetId="3">'FSG template UG'!$D$58</definedName>
    <definedName name="Total_Direct_Costs_Y1">'FSG template example'!$D$58</definedName>
    <definedName name="Total_Direct_Costs_Y2" localSheetId="2">'FSG template PG'!$E$56</definedName>
    <definedName name="Total_Direct_Costs_Y2" localSheetId="3">'FSG template UG'!$E$58</definedName>
    <definedName name="Total_Direct_Costs_Y2">'FSG template example'!$E$58</definedName>
    <definedName name="Total_Direct_Costs_Y3" localSheetId="2">'FSG template PG'!$F$56</definedName>
    <definedName name="Total_Direct_Costs_Y3" localSheetId="3">'FSG template UG'!$F$58</definedName>
    <definedName name="Total_Direct_Costs_Y3">'FSG template example'!$F$58</definedName>
    <definedName name="Total_Direct_Costs_Y4" localSheetId="2">'FSG template PG'!$G$56</definedName>
    <definedName name="Total_Direct_Costs_Y4" localSheetId="3">'FSG template UG'!$G$58</definedName>
    <definedName name="Total_Direct_Costs_Y4">'FSG template example'!$G$58</definedName>
    <definedName name="Total_discounts">'[1]Programme costing Summary'!$E$32</definedName>
    <definedName name="Total_Diss_Cost">'[1]Teaching hours'!$C$170</definedName>
    <definedName name="Total_Diss_Development">'[1]Teaching hours'!$C$166</definedName>
    <definedName name="Total_Diss_Directed\Independent_Learning">'[1]Teaching hours'!$C$164</definedName>
    <definedName name="Total_Diss_Feedback\Forward">'[1]Teaching hours'!$C$161</definedName>
    <definedName name="Total_Diss_Fieldwork\Extrnl_Visits">'[1]Teaching hours'!$C$160</definedName>
    <definedName name="Total_Diss_Hours">'[1]Teaching hours'!$C$168</definedName>
    <definedName name="Total_Diss_Lecture_Hours">'[1]Teaching hours'!$C$157</definedName>
    <definedName name="Total_Diss_Other">'[1]Teaching hours'!$C$167</definedName>
    <definedName name="Total_Diss_Personal_Tutor\Prog_Direct">'[1]Teaching hours'!$C$165</definedName>
    <definedName name="Total_Diss_Practicals\Wrkshp">'[1]Teaching hours'!$C$159</definedName>
    <definedName name="Total_Diss_Prog_Learning_Teaching">'[1]Teaching hours'!$C$163</definedName>
    <definedName name="Total_Diss_Seminar_Hours">'[1]Teaching hours'!$C$158</definedName>
    <definedName name="Total_Diss_Sum_Assessment">'[1]Teaching hours'!$C$162</definedName>
    <definedName name="Total_General_Hours">'[1]Teaching hours'!$M$14</definedName>
    <definedName name="Total_Home_Fee">'[1]Programme costing Summary'!$E$27</definedName>
    <definedName name="Total_HomeEU">'[1]Programme costing Summary'!$E$14</definedName>
    <definedName name="Total_HomeEU_Diss">'[1]Programme costing Summary'!$N$14</definedName>
    <definedName name="Total_HomeEU_Mod_7">'[1]Programme costing Summary'!$L$14</definedName>
    <definedName name="Total_HomeEU_Mod_8">'[1]Programme costing Summary'!$M$14</definedName>
    <definedName name="Total_HomeEU_Mod1">'[1]Programme costing Summary'!$F$14</definedName>
    <definedName name="Total_HomeEU_Mod2">'[1]Programme costing Summary'!$G$14</definedName>
    <definedName name="Total_HomeEU_Mod3">'[1]Programme costing Summary'!$H$14</definedName>
    <definedName name="Total_HomeEU_Mod4">'[1]Programme costing Summary'!$I$14</definedName>
    <definedName name="Total_HomeEU_Mod5">'[1]Programme costing Summary'!$J$14</definedName>
    <definedName name="Total_HomeEU_Mod6">'[1]Programme costing Summary'!$K$14</definedName>
    <definedName name="Total_Hours">'[1]Teaching hours'!$C$14</definedName>
    <definedName name="Total_Hours_Clerical_Diss">'[1]Teaching hours'!$L$168</definedName>
    <definedName name="Total_Hours_Clerical_Mod1">'[1]Teaching hours'!$L$31</definedName>
    <definedName name="Total_Hours_Clerical_Mod2">'[1]Teaching hours'!$L$48</definedName>
    <definedName name="Total_Hours_Clerical_Mod3">'[1]Teaching hours'!$L$65</definedName>
    <definedName name="Total_Hours_Clerical_Mod4">'[1]Teaching hours'!$L$82</definedName>
    <definedName name="Total_Hours_Clerical_Mod5">'[1]Teaching hours'!$L$99</definedName>
    <definedName name="Total_Hours_Clerical_Mod6">'[1]Teaching hours'!$L$116</definedName>
    <definedName name="Total_Hours_General_Diss">'[1]Teaching hours'!$M$168</definedName>
    <definedName name="Total_Hours_General_Mod1">'[1]Teaching hours'!$M$31</definedName>
    <definedName name="Total_Hours_General_Mod2">'[1]Teaching hours'!$M$48</definedName>
    <definedName name="Total_Hours_General_Mod3">'[1]Teaching hours'!$M$65</definedName>
    <definedName name="Total_Hours_General_Mod4">'[1]Teaching hours'!$M$82</definedName>
    <definedName name="Total_Hours_General_Mod5">'[1]Teaching hours'!$M$99</definedName>
    <definedName name="Total_Hours_General_Mod6">'[1]Teaching hours'!$M$116</definedName>
    <definedName name="Total_Hours_LabTec_Diss">'[1]Teaching hours'!$K$168</definedName>
    <definedName name="Total_Hours_LabTec_Mod1">'[1]Teaching hours'!$K$31</definedName>
    <definedName name="Total_Hours_LabTec_Mod2">'[1]Teaching hours'!$K$48</definedName>
    <definedName name="Total_Hours_LabTec_Mod3">'[1]Teaching hours'!$K$65</definedName>
    <definedName name="Total_Hours_LabTec_Mod4">'[1]Teaching hours'!$K$82</definedName>
    <definedName name="Total_Hours_LabTec_Mod5">'[1]Teaching hours'!$K$99</definedName>
    <definedName name="Total_Hours_LabTec_Mod6">'[1]Teaching hours'!$K$116</definedName>
    <definedName name="Total_Hours_Lecturer_Diss">'[1]Teaching hours'!$I$168</definedName>
    <definedName name="Total_Hours_Lecturer_Mod1">'[1]Teaching hours'!$I$31</definedName>
    <definedName name="Total_Hours_Lecturer_Mod2">'[1]Teaching hours'!$I$48</definedName>
    <definedName name="Total_Hours_Lecturer_Mod3">'[1]Teaching hours'!$I$65</definedName>
    <definedName name="Total_Hours_Lecturer_Mod4">'[1]Teaching hours'!$I$82</definedName>
    <definedName name="Total_Hours_Lecturer_Mod5">'[1]Teaching hours'!$I$99</definedName>
    <definedName name="Total_Hours_Lecturer_Mod6">'[1]Teaching hours'!$I$116</definedName>
    <definedName name="Total_Hours_Personal_Tutor_Diss">'[1]Teaching hours'!$H$168</definedName>
    <definedName name="Total_Hours_Personal_Tutor_Mod1">'[1]Teaching hours'!$H$31</definedName>
    <definedName name="Total_Hours_Personal_Tutor_Mod2">'[1]Teaching hours'!$H$48</definedName>
    <definedName name="Total_Hours_Personal_Tutor_Mod3">'[1]Teaching hours'!$H$65</definedName>
    <definedName name="Total_Hours_Personal_Tutor_Mod4">'[1]Teaching hours'!$H$82</definedName>
    <definedName name="Total_Hours_Personal_Tutor_Mod5">'[1]Teaching hours'!$H$99</definedName>
    <definedName name="Total_Hours_Personal_Tutor_Mod6">'[1]Teaching hours'!$H$116</definedName>
    <definedName name="Total_Hours_Prof_Clinic_Diss">'[1]Teaching hours'!$D$168</definedName>
    <definedName name="Total_Hours_Prof_Clinic_Mod1">'[1]Teaching hours'!$D$31</definedName>
    <definedName name="Total_Hours_Prof_Clinic_Mod2">'[1]Teaching hours'!$D$48</definedName>
    <definedName name="Total_Hours_Prof_Clinic_Mod3">'[1]Teaching hours'!$D$65</definedName>
    <definedName name="Total_Hours_Prof_Clinic_Mod4">'[1]Teaching hours'!$D$82</definedName>
    <definedName name="Total_Hours_Prof_Clinic_Mod5">'[1]Teaching hours'!$D$99</definedName>
    <definedName name="Total_Hours_Prof_Clinic_Mod6">'[1]Teaching hours'!$D$116</definedName>
    <definedName name="Total_Hours_Prof_Diss">'[1]Teaching hours'!$E$168</definedName>
    <definedName name="Total_Hours_Prof_Mod1">'[1]Teaching hours'!$E$31</definedName>
    <definedName name="Total_Hours_Prof_Mod2">'[1]Teaching hours'!$E$48</definedName>
    <definedName name="Total_Hours_Prof_Mod3">'[1]Teaching hours'!$E$65</definedName>
    <definedName name="Total_Hours_Prof_Mod4">'[1]Teaching hours'!$E$82</definedName>
    <definedName name="Total_Hours_Prof_Mod5">'[1]Teaching hours'!$E$99</definedName>
    <definedName name="Total_Hours_Prof_Mod6">'[1]Teaching hours'!$E$116</definedName>
    <definedName name="Total_Hours_Prog_Direct_Diss">'[1]Teaching hours'!$G$168</definedName>
    <definedName name="Total_Hours_Prog_Direct_Mod1">'[1]Teaching hours'!$G$31</definedName>
    <definedName name="Total_Hours_Prog_Direct_Mod2">'[1]Teaching hours'!$G$48</definedName>
    <definedName name="Total_Hours_Prog_Direct_Mod3">'[1]Teaching hours'!$G$65</definedName>
    <definedName name="Total_Hours_Prog_Direct_Mod4">'[1]Teaching hours'!$G$82</definedName>
    <definedName name="Total_Hours_Prog_Direct_Mod5">'[1]Teaching hours'!$G$99</definedName>
    <definedName name="Total_Hours_Prog_Direct_Mod6">'[1]Teaching hours'!$G$116</definedName>
    <definedName name="Total_Hours_Senior_Lect_Diss">'[1]Teaching hours'!$F$168</definedName>
    <definedName name="Total_Hours_Senior_Lect_Mod1">'[1]Teaching hours'!$F$31</definedName>
    <definedName name="Total_Hours_Senior_Lect_Mod2">'[1]Teaching hours'!$F$48</definedName>
    <definedName name="Total_Hours_Senior_Lect_Mod3">'[1]Teaching hours'!$F$65</definedName>
    <definedName name="Total_Hours_Senior_Lect_Mod4">'[1]Teaching hours'!$F$82</definedName>
    <definedName name="Total_Hours_Senior_Lect_Mod5">'[1]Teaching hours'!$F$99</definedName>
    <definedName name="Total_Hours_Senior_Lect_Mod6">'[1]Teaching hours'!$F$116</definedName>
    <definedName name="Total_Hours_TeachFellow_Diss">'[1]Teaching hours'!$J$168</definedName>
    <definedName name="Total_Hours_TeachFellow_Mod1">'[1]Teaching hours'!$J$31</definedName>
    <definedName name="Total_Hours_TeachFellow_Mod2">'[1]Teaching hours'!$J$48</definedName>
    <definedName name="Total_Hours_TeachFellow_Mod3">'[1]Teaching hours'!$J$65</definedName>
    <definedName name="Total_Hours_TeachFellow_Mod4">'[1]Teaching hours'!$J$82</definedName>
    <definedName name="Total_Hours_TeachFellow_Mod5">'[1]Teaching hours'!$J$99</definedName>
    <definedName name="Total_Hours_TeachFellow_Mod6">'[1]Teaching hours'!$J$116</definedName>
    <definedName name="Total_Income_Y1" localSheetId="2">'FSG template PG'!$D$26</definedName>
    <definedName name="Total_Income_Y1" localSheetId="3">'FSG template UG'!$D$28</definedName>
    <definedName name="Total_Income_Y1">'FSG template example'!$D$28</definedName>
    <definedName name="Total_Income_Y2" localSheetId="2">'FSG template PG'!$E$26</definedName>
    <definedName name="Total_Income_Y2" localSheetId="3">'FSG template UG'!$E$28</definedName>
    <definedName name="Total_Income_Y2">'FSG template example'!$E$28</definedName>
    <definedName name="Total_Income_Y3" localSheetId="2">'FSG template PG'!$F$26</definedName>
    <definedName name="Total_Income_Y3" localSheetId="3">'FSG template UG'!$F$28</definedName>
    <definedName name="Total_Income_Y3">'FSG template example'!$F$28</definedName>
    <definedName name="Total_Income_Y4" localSheetId="2">'FSG template PG'!$G$26</definedName>
    <definedName name="Total_Income_Y4" localSheetId="3">'FSG template UG'!$G$28</definedName>
    <definedName name="Total_Income_Y4">'FSG template example'!$G$28</definedName>
    <definedName name="Total_Indirect_College_Costs">'[1]Programme costing Summary'!$E$71</definedName>
    <definedName name="Total_Interntnl">'[1]Programme costing Summary'!$E$20</definedName>
    <definedName name="Total_Interntnl_Diss">'[1]Programme costing Summary'!$N$20</definedName>
    <definedName name="Total_Interntnl_Fee">'[1]Programme costing Summary'!$E$29</definedName>
    <definedName name="Total_Interntnl_HSch">'[1]Programme costing Summary'!$E$18</definedName>
    <definedName name="Total_Interntnl_Mod1">'[1]Programme costing Summary'!$F$20</definedName>
    <definedName name="Total_Interntnl_Mod2">'[1]Programme costing Summary'!$G$20</definedName>
    <definedName name="Total_Interntnl_Mod3">'[1]Programme costing Summary'!$H$20</definedName>
    <definedName name="Total_Interntnl_Mod4">'[1]Programme costing Summary'!$I$20</definedName>
    <definedName name="Total_Interntnl_Mod5">'[1]Programme costing Summary'!$J$20</definedName>
    <definedName name="Total_Interntnl_Mod6">'[1]Programme costing Summary'!$K$20</definedName>
    <definedName name="Total_Interntnl_OSch">'[1]Programme costing Summary'!$E$19</definedName>
    <definedName name="Total_Intl_Mod7">'[1]Programme costing Summary'!$L$20</definedName>
    <definedName name="Total_Intl_Mod8">'[1]Programme costing Summary'!$M$20</definedName>
    <definedName name="Total_LabTec_Hours">'[1]Teaching hours'!$K$14</definedName>
    <definedName name="Total_Lecture_Hours">'[1]Teaching hours'!$C$3</definedName>
    <definedName name="Total_Lecturer_Hours">'[1]Teaching hours'!$I$14</definedName>
    <definedName name="Total_Mod1_Cost">'[1]Teaching hours'!$C$33</definedName>
    <definedName name="Total_Mod1_Development">'[1]Teaching hours'!$C$29</definedName>
    <definedName name="Total_Mod1_Directed\Independent_Learning">'[1]Teaching hours'!$C$27</definedName>
    <definedName name="Total_Mod1_Feedback\Forward">'[1]Teaching hours'!$C$24</definedName>
    <definedName name="Total_Mod1_Fieldwork\Extrnl_Visits">'[1]Teaching hours'!$C$23</definedName>
    <definedName name="Total_Mod1_Hours">'[1]Teaching hours'!$C$31</definedName>
    <definedName name="Total_Mod1_Lecture_Hours">'[1]Teaching hours'!$C$20</definedName>
    <definedName name="Total_Mod1_Other">'[1]Teaching hours'!$C$30</definedName>
    <definedName name="Total_Mod1_Personal_Tutor\Prog_Direct">'[1]Teaching hours'!$C$28</definedName>
    <definedName name="Total_Mod1_Practicals\Wrkshp">'[1]Teaching hours'!$C$22</definedName>
    <definedName name="Total_Mod1_Prog_Learning_Teaching">'[1]Teaching hours'!$C$26</definedName>
    <definedName name="Total_Mod1_Seminar_Hours">'[1]Teaching hours'!$C$21</definedName>
    <definedName name="Total_Mod1_Sum_Assessment">'[1]Teaching hours'!$C$25</definedName>
    <definedName name="Total_Mod2_Cost">'[1]Teaching hours'!$C$50</definedName>
    <definedName name="Total_Mod2_Development">'[1]Teaching hours'!$C$46</definedName>
    <definedName name="Total_Mod2_Directed\Independent_Learning">'[1]Teaching hours'!$C$44</definedName>
    <definedName name="Total_Mod2_Feedback\Forward">'[1]Teaching hours'!$C$41</definedName>
    <definedName name="Total_Mod2_Fieldwork\Extrnl_Visits">'[1]Teaching hours'!$C$40</definedName>
    <definedName name="Total_Mod2_Hours">'[1]Teaching hours'!$C$48</definedName>
    <definedName name="Total_Mod2_Lecture_Hours">'[1]Teaching hours'!$C$37</definedName>
    <definedName name="Total_Mod2_Other">'[1]Teaching hours'!$C$47</definedName>
    <definedName name="Total_Mod2_Personal_Tutor\Prog_Direct">'[1]Teaching hours'!$C$45</definedName>
    <definedName name="Total_Mod2_Practicals\Wrkshp">'[1]Teaching hours'!$C$39</definedName>
    <definedName name="Total_Mod2_Prog_Learning_Teaching">'[1]Teaching hours'!$C$43</definedName>
    <definedName name="Total_Mod2_Seminar_Hours">'[1]Teaching hours'!$C$38</definedName>
    <definedName name="Total_Mod2_Sum_Assessment">'[1]Teaching hours'!$C$42</definedName>
    <definedName name="Total_Mod3_Cost">'[1]Teaching hours'!$C$67</definedName>
    <definedName name="Total_Mod3_Development">'[1]Teaching hours'!$C$63</definedName>
    <definedName name="Total_Mod3_Directed\Independent_Learning">'[1]Teaching hours'!$C$61</definedName>
    <definedName name="Total_Mod3_Feedback\Forward">'[1]Teaching hours'!$C$58</definedName>
    <definedName name="Total_Mod3_Fieldwork\Extrnl_Visits">'[1]Teaching hours'!$C$57</definedName>
    <definedName name="Total_Mod3_Hours">'[1]Teaching hours'!$C$65</definedName>
    <definedName name="Total_Mod3_Lecture_Hours">'[1]Teaching hours'!$C$54</definedName>
    <definedName name="Total_Mod3_Other">'[1]Teaching hours'!$C$64</definedName>
    <definedName name="Total_Mod3_Personal_Tutor\Prog_Direct">'[1]Teaching hours'!$C$62</definedName>
    <definedName name="Total_Mod3_Practicals\Wrkshp">'[1]Teaching hours'!$C$56</definedName>
    <definedName name="Total_Mod3_Prog_Learning_Teaching">'[1]Teaching hours'!$C$60</definedName>
    <definedName name="Total_Mod3_Seminar_Hours">'[1]Teaching hours'!$C$55</definedName>
    <definedName name="Total_Mod3_Sum_Assessment">'[1]Teaching hours'!$C$59</definedName>
    <definedName name="Total_Mod4_Cost">'[1]Teaching hours'!$C$84</definedName>
    <definedName name="Total_Mod4_Development">'[1]Teaching hours'!$C$80</definedName>
    <definedName name="Total_Mod4_Directed\Independent_Learning">'[1]Teaching hours'!$C$78</definedName>
    <definedName name="Total_Mod4_Feedback\Forward">'[1]Teaching hours'!$C$75</definedName>
    <definedName name="Total_Mod4_Fieldwork\Extrnl_Visits">'[1]Teaching hours'!$C$74</definedName>
    <definedName name="Total_Mod4_Hours">'[1]Teaching hours'!$C$82</definedName>
    <definedName name="Total_Mod4_Lecture_Hours">'[1]Teaching hours'!$C$71</definedName>
    <definedName name="Total_Mod4_Other">'[1]Teaching hours'!$C$81</definedName>
    <definedName name="Total_Mod4_Personal_Tutor\Prog_Direct">'[1]Teaching hours'!$C$79</definedName>
    <definedName name="Total_Mod4_Practicals\Wrkshp">'[1]Teaching hours'!$C$73</definedName>
    <definedName name="Total_Mod4_Prog_Learning_Teaching">'[1]Teaching hours'!$C$77</definedName>
    <definedName name="Total_Mod4_Seminar_Hours">'[1]Teaching hours'!$C$72</definedName>
    <definedName name="Total_Mod4_Sum_Assessment">'[1]Teaching hours'!$C$76</definedName>
    <definedName name="Total_Mod5_Cost">'[1]Teaching hours'!$C$101</definedName>
    <definedName name="Total_Mod5_Development">'[1]Teaching hours'!$C$97</definedName>
    <definedName name="Total_Mod5_Directed\Independent_Learning">'[1]Teaching hours'!$C$95</definedName>
    <definedName name="Total_Mod5_Feedback\Forward">'[1]Teaching hours'!$C$92</definedName>
    <definedName name="Total_Mod5_Fieldwork\Extrnl_Visits">'[1]Teaching hours'!$C$91</definedName>
    <definedName name="Total_Mod5_Hours">'[1]Teaching hours'!$C$99</definedName>
    <definedName name="Total_Mod5_Lecture_Hours">'[1]Teaching hours'!$C$88</definedName>
    <definedName name="Total_Mod5_Other">'[1]Teaching hours'!$C$98</definedName>
    <definedName name="Total_Mod5_Personal_Tutor\Prog_Direct">'[1]Teaching hours'!$C$96</definedName>
    <definedName name="Total_Mod5_Practicals\Wrkshp">'[1]Teaching hours'!$C$90</definedName>
    <definedName name="Total_Mod5_Prog_Learning_Teaching">'[1]Teaching hours'!$C$94</definedName>
    <definedName name="Total_Mod5_Seminar_Hours">'[1]Teaching hours'!$C$89</definedName>
    <definedName name="Total_Mod5_Sum_Assessment">'[1]Teaching hours'!$C$93</definedName>
    <definedName name="Total_Mod6_Cost">'[1]Teaching hours'!$C$118</definedName>
    <definedName name="Total_Mod6_Development">'[1]Teaching hours'!$C$114</definedName>
    <definedName name="Total_Mod6_Directed\Independent_Learning">'[1]Teaching hours'!$C$112</definedName>
    <definedName name="Total_Mod6_Feedback\Forward">'[1]Teaching hours'!$C$109</definedName>
    <definedName name="Total_Mod6_Fieldwork\Extrnl_Visits">'[1]Teaching hours'!$C$108</definedName>
    <definedName name="Total_Mod6_Hours">'[1]Teaching hours'!$C$116</definedName>
    <definedName name="Total_Mod6_Lecture_Hours">'[1]Teaching hours'!$C$105</definedName>
    <definedName name="Total_Mod6_Other">'[1]Teaching hours'!$C$115</definedName>
    <definedName name="Total_Mod6_Personal_Tutor\Prog_Direct">'[1]Teaching hours'!$C$113</definedName>
    <definedName name="Total_Mod6_Practicals\Wrkshp">'[1]Teaching hours'!$C$107</definedName>
    <definedName name="Total_Mod6_Prog_Learning_Teaching">'[1]Teaching hours'!$C$111</definedName>
    <definedName name="Total_Mod6_Seminar_Hours">'[1]Teaching hours'!$C$106</definedName>
    <definedName name="Total_Mod6_Sum_Assessment">'[1]Teaching hours'!$C$110</definedName>
    <definedName name="Total_Non_Fee_Income">'[1]Programme costing Summary'!$E$37</definedName>
    <definedName name="Total_NonPay_Y1" localSheetId="2">'FSG template PG'!$D$55</definedName>
    <definedName name="Total_NonPay_Y1" localSheetId="3">'FSG template UG'!$D$57</definedName>
    <definedName name="Total_NonPay_Y1">'FSG template example'!$D$57</definedName>
    <definedName name="Total_NonPay_Y2" localSheetId="2">'FSG template PG'!$E$55</definedName>
    <definedName name="Total_NonPay_Y2" localSheetId="3">'FSG template UG'!$E$57</definedName>
    <definedName name="Total_NonPay_Y2">'FSG template example'!$E$57</definedName>
    <definedName name="Total_NonPay_Y3" localSheetId="2">'FSG template PG'!$F$55</definedName>
    <definedName name="Total_NonPay_Y3" localSheetId="3">'FSG template UG'!$F$57</definedName>
    <definedName name="Total_NonPay_Y3">'FSG template example'!$F$57</definedName>
    <definedName name="Total_NonPay_Y4" localSheetId="2">'FSG template PG'!$G$55</definedName>
    <definedName name="Total_NonPay_Y4" localSheetId="3">'FSG template UG'!$G$57</definedName>
    <definedName name="Total_NonPay_Y4">'FSG template example'!$G$57</definedName>
    <definedName name="Total_Other">'[1]Teaching hours'!$C$13</definedName>
    <definedName name="Total_Other_Income">'[1]Programme costing Summary'!$E$36</definedName>
    <definedName name="Total_Persnl_Tutor_Hours">'[1]Teaching hours'!$H$14</definedName>
    <definedName name="Total_Prof_Clinic_Hours">'[1]Teaching hours'!$D$14</definedName>
    <definedName name="Total_Prof_Hours">'[1]Teaching hours'!$E$14</definedName>
    <definedName name="Total_Prog_Developmt_Cost">'[1]Programme costing Summary'!$E$56</definedName>
    <definedName name="Total_Prog_Direct_Hours">'[1]Teaching hours'!$G$14</definedName>
    <definedName name="Total_RUK">'[1]Programme costing Summary'!$E$17</definedName>
    <definedName name="Total_RUK_Diss">'[1]Programme costing Summary'!$N$17</definedName>
    <definedName name="Total_RUK_Fee">'[1]Programme costing Summary'!$E$28</definedName>
    <definedName name="Total_RUK_Mod1">'[1]Programme costing Summary'!$F$17</definedName>
    <definedName name="Total_RUK_Mod2">'[1]Programme costing Summary'!$G$17</definedName>
    <definedName name="Total_RUK_Mod3">'[1]Programme costing Summary'!$H$17</definedName>
    <definedName name="Total_RUK_Mod4">'[1]Programme costing Summary'!$I$17</definedName>
    <definedName name="Total_RUK_Mod5">'[1]Programme costing Summary'!$J$17</definedName>
    <definedName name="Total_RUK_Mod6">'[1]Programme costing Summary'!$K$17</definedName>
    <definedName name="Total_RUK_Mod7">'[1]Programme costing Summary'!$L$17</definedName>
    <definedName name="Total_RUK_Mod8">'[1]Programme costing Summary'!$M$17</definedName>
    <definedName name="Total_School_Fee">'[1]Programme costing Summary'!$E$34</definedName>
    <definedName name="Total_Senior_Lect_Hours">'[1]Teaching hours'!$F$14</definedName>
    <definedName name="Total_Students_Diss">'[1]Programme costing Summary'!$N$21</definedName>
    <definedName name="Total_Students_Mod1">'[1]Programme costing Summary'!$F$21</definedName>
    <definedName name="Total_Students_Mod2">'[1]Programme costing Summary'!$G$21</definedName>
    <definedName name="Total_Students_Mod3">'[1]Programme costing Summary'!$H$21</definedName>
    <definedName name="Total_Students_Mod4">'[1]Programme costing Summary'!$I$21</definedName>
    <definedName name="Total_Students_Mod5">'[1]Programme costing Summary'!$J$21</definedName>
    <definedName name="Total_Students_Mod6">'[1]Programme costing Summary'!$K$21</definedName>
    <definedName name="Total_Students_Y1" localSheetId="2">'FSG template PG'!$D$14</definedName>
    <definedName name="Total_Students_Y1" localSheetId="3">'FSG template UG'!$D$15</definedName>
    <definedName name="Total_Students_Y1">'FSG template example'!$D$15</definedName>
    <definedName name="Total_Students_Y2" localSheetId="2">'FSG template PG'!$E$14</definedName>
    <definedName name="Total_Students_Y2" localSheetId="3">'FSG template UG'!$E$15</definedName>
    <definedName name="Total_Students_Y2">'FSG template example'!$E$15</definedName>
    <definedName name="Total_Students_Y3" localSheetId="2">'FSG template PG'!$F$14</definedName>
    <definedName name="Total_Students_Y3" localSheetId="3">'FSG template UG'!$F$15</definedName>
    <definedName name="Total_Students_Y3">'FSG template example'!$F$15</definedName>
    <definedName name="Total_Students_Y4" localSheetId="2">'FSG template PG'!$G$14</definedName>
    <definedName name="Total_Students_Y4" localSheetId="3">'FSG template UG'!$G$15</definedName>
    <definedName name="Total_Students_Y4">'FSG template example'!$G$15</definedName>
    <definedName name="Total_Studs_Mod7">'[1]Programme costing Summary'!$L$21</definedName>
    <definedName name="Total_Studs_Mod8">'[1]Programme costing Summary'!$M$21</definedName>
    <definedName name="Total_Support_Costs">'[1]Programme costing Summary'!$E$54</definedName>
    <definedName name="Total_Support_Costs_Y1" localSheetId="2">'FSG template PG'!$D$42</definedName>
    <definedName name="Total_Support_Costs_Y1" localSheetId="3">'FSG template UG'!$D$44</definedName>
    <definedName name="Total_Support_Costs_Y1">'FSG template example'!$D$44</definedName>
    <definedName name="Total_Support_Costs_Y2" localSheetId="2">'FSG template PG'!$E$42</definedName>
    <definedName name="Total_Support_Costs_Y2" localSheetId="3">'FSG template UG'!$E$44</definedName>
    <definedName name="Total_Support_Costs_Y2">'FSG template example'!$E$44</definedName>
    <definedName name="Total_Support_Costs_Y3" localSheetId="2">'FSG template PG'!$F$42</definedName>
    <definedName name="Total_Support_Costs_Y3" localSheetId="3">'FSG template UG'!$F$44</definedName>
    <definedName name="Total_Support_Costs_Y3">'FSG template example'!$F$44</definedName>
    <definedName name="Total_Support_Costs_Y4" localSheetId="2">'FSG template PG'!$G$42</definedName>
    <definedName name="Total_Support_Costs_Y4" localSheetId="3">'FSG template UG'!$G$44</definedName>
    <definedName name="Total_Support_Costs_Y4">'FSG template example'!$G$44</definedName>
    <definedName name="Total_Support_Diss">'[1]Programme costing Summary'!$N$54</definedName>
    <definedName name="Total_Support_Mod1">'[1]Programme costing Summary'!$F$54</definedName>
    <definedName name="Total_Support_Mod2">'[1]Programme costing Summary'!$G$54</definedName>
    <definedName name="Total_Support_Mod3">'[1]Programme costing Summary'!$H$54</definedName>
    <definedName name="Total_Support_Mod4">'[1]Programme costing Summary'!$I$54</definedName>
    <definedName name="Total_Support_Mod5">'[1]Programme costing Summary'!$J$54</definedName>
    <definedName name="Total_Support_Mod6">'[1]Programme costing Summary'!$K$54</definedName>
    <definedName name="Total_TeachFellow_Hours">'[1]Teaching hours'!$J$14</definedName>
    <definedName name="Total_Uni_Fee">'[1]Programme costing Summary'!$E$33</definedName>
    <definedName name="Total_Uni_Income">'[1]Programme costing Summary'!$E$38</definedName>
    <definedName name="Visiting_Lecturers_Diss">'[1]Programme costing Summary'!$N$62</definedName>
    <definedName name="Visiting_Lecturers_Mod1">'[1]Programme costing Summary'!$F$62</definedName>
    <definedName name="Visiting_Lecturers_Y1" localSheetId="2">'FSG template PG'!$D$50</definedName>
    <definedName name="Visiting_Lecturers_Y1" localSheetId="3">'FSG template UG'!$D$52</definedName>
    <definedName name="Visiting_Lecturers_Y1">'FSG template example'!$D$52</definedName>
    <definedName name="Visiting_Lecturers_Y2" localSheetId="2">'FSG template PG'!$E$50</definedName>
    <definedName name="Visiting_Lecturers_Y2" localSheetId="3">'FSG template UG'!$E$52</definedName>
    <definedName name="Visiting_Lecturers_Y2">'FSG template example'!$E$52</definedName>
    <definedName name="Visiting_Lecturers_Y3" localSheetId="2">'FSG template PG'!$F$50</definedName>
    <definedName name="Visiting_Lecturers_Y3" localSheetId="3">'FSG template UG'!$F$52</definedName>
    <definedName name="Visiting_Lecturers_Y3">'FSG template example'!$F$52</definedName>
    <definedName name="Visiting_Lecturers_Y4" localSheetId="2">'FSG template PG'!$G$50</definedName>
    <definedName name="Visiting_Lecturers_Y4" localSheetId="3">'FSG template UG'!$G$52</definedName>
    <definedName name="Visiting_Lecturers_Y4">'FSG template example'!$G$52</definedName>
    <definedName name="Weighted_Total">'[1]Programme costing Summary'!$P$21</definedName>
    <definedName name="Weighted_Total_HomeEU">'[1]Programme costing Summary'!$P$14</definedName>
    <definedName name="Weighted_Total_Interntnl">'[1]Programme costing Summary'!$P$20</definedName>
    <definedName name="Weighted_Total_RUK">'[1]Programme costing Summary'!$P$17</definedName>
    <definedName name="Workings_Hours_Year">'Hourly Rates'!$B$6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6" l="1"/>
  <c r="E67" i="4" l="1"/>
  <c r="D67" i="4"/>
  <c r="D69" i="5" l="1"/>
  <c r="E68" i="4"/>
  <c r="F68" i="4"/>
  <c r="G68" i="4"/>
  <c r="D68" i="4"/>
  <c r="E69" i="4" l="1"/>
  <c r="D69" i="4"/>
  <c r="G69" i="4"/>
  <c r="F69" i="4"/>
  <c r="E19" i="5"/>
  <c r="E21" i="5"/>
  <c r="E20" i="5"/>
  <c r="G19" i="4" l="1"/>
  <c r="F19" i="4"/>
  <c r="E19" i="4"/>
  <c r="D18" i="4"/>
  <c r="G18" i="4" l="1"/>
  <c r="F18" i="4"/>
  <c r="E18" i="4"/>
  <c r="D19" i="2" l="1"/>
  <c r="C59" i="4" l="1"/>
  <c r="C60" i="4"/>
  <c r="C58" i="4"/>
  <c r="C61" i="5"/>
  <c r="C62" i="5"/>
  <c r="C60" i="5"/>
  <c r="C62" i="2"/>
  <c r="C61" i="2"/>
  <c r="C60" i="2"/>
  <c r="C63" i="2" l="1"/>
  <c r="E20" i="4"/>
  <c r="F19" i="5"/>
  <c r="D19" i="5"/>
  <c r="J72" i="9" l="1"/>
  <c r="J77" i="9" s="1"/>
  <c r="I72" i="9"/>
  <c r="J75" i="9" l="1"/>
  <c r="J76" i="9"/>
  <c r="G12" i="6"/>
  <c r="G14" i="6"/>
  <c r="G15" i="6"/>
  <c r="G16" i="6"/>
  <c r="G17" i="6"/>
  <c r="G18" i="6"/>
  <c r="G19" i="6"/>
  <c r="G21" i="6"/>
  <c r="G22" i="6"/>
  <c r="G11" i="6"/>
  <c r="F12" i="6"/>
  <c r="F14" i="6"/>
  <c r="F15" i="6"/>
  <c r="F16" i="6"/>
  <c r="F17" i="6"/>
  <c r="F18" i="6"/>
  <c r="F19" i="6"/>
  <c r="F21" i="6"/>
  <c r="F22" i="6"/>
  <c r="F11" i="6"/>
  <c r="H12" i="6" l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C31" i="2" l="1"/>
  <c r="C31" i="5"/>
  <c r="C29" i="4"/>
  <c r="G38" i="2" l="1"/>
  <c r="F38" i="2"/>
  <c r="E38" i="2"/>
  <c r="D38" i="2"/>
  <c r="G31" i="2"/>
  <c r="F31" i="2"/>
  <c r="E31" i="2"/>
  <c r="D31" i="2"/>
  <c r="G38" i="5"/>
  <c r="F38" i="5"/>
  <c r="E38" i="5"/>
  <c r="D38" i="5"/>
  <c r="G31" i="5"/>
  <c r="F31" i="5"/>
  <c r="E31" i="5"/>
  <c r="D31" i="5"/>
  <c r="G36" i="4"/>
  <c r="F36" i="4"/>
  <c r="E36" i="4"/>
  <c r="D36" i="4"/>
  <c r="G29" i="4"/>
  <c r="F29" i="4"/>
  <c r="E29" i="4"/>
  <c r="D29" i="4"/>
  <c r="H22" i="6"/>
  <c r="H21" i="6"/>
  <c r="H19" i="6"/>
  <c r="H18" i="6"/>
  <c r="H17" i="6"/>
  <c r="H16" i="6"/>
  <c r="H15" i="6"/>
  <c r="H14" i="6"/>
  <c r="H11" i="6"/>
  <c r="B6" i="6"/>
  <c r="I11" i="6" l="1"/>
  <c r="F13" i="6"/>
  <c r="G13" i="6"/>
  <c r="G20" i="6"/>
  <c r="F20" i="6"/>
  <c r="I15" i="6"/>
  <c r="C34" i="4" s="1"/>
  <c r="I16" i="6"/>
  <c r="C35" i="4" s="1"/>
  <c r="I19" i="6"/>
  <c r="I12" i="6"/>
  <c r="I21" i="6"/>
  <c r="I14" i="6"/>
  <c r="I18" i="6"/>
  <c r="I22" i="6"/>
  <c r="H13" i="6"/>
  <c r="H20" i="6"/>
  <c r="I17" i="6"/>
  <c r="I20" i="6" s="1"/>
  <c r="C37" i="5" l="1"/>
  <c r="F37" i="5" s="1"/>
  <c r="C37" i="2"/>
  <c r="G37" i="2" s="1"/>
  <c r="C36" i="2"/>
  <c r="F36" i="2" s="1"/>
  <c r="C36" i="5"/>
  <c r="E36" i="5" s="1"/>
  <c r="C33" i="4"/>
  <c r="E33" i="4" s="1"/>
  <c r="C34" i="2"/>
  <c r="C31" i="4"/>
  <c r="C35" i="2"/>
  <c r="C33" i="2"/>
  <c r="C35" i="5"/>
  <c r="C34" i="5"/>
  <c r="C33" i="5"/>
  <c r="C32" i="4"/>
  <c r="I13" i="6"/>
  <c r="C32" i="5"/>
  <c r="C30" i="4"/>
  <c r="C32" i="2"/>
  <c r="G35" i="4"/>
  <c r="D35" i="4"/>
  <c r="F35" i="4"/>
  <c r="E35" i="4"/>
  <c r="C43" i="5"/>
  <c r="C41" i="4"/>
  <c r="C43" i="2"/>
  <c r="F34" i="4"/>
  <c r="D34" i="4"/>
  <c r="E34" i="4"/>
  <c r="G34" i="4"/>
  <c r="C42" i="2"/>
  <c r="C40" i="4"/>
  <c r="C42" i="5"/>
  <c r="G71" i="5"/>
  <c r="F71" i="5"/>
  <c r="E71" i="5"/>
  <c r="D71" i="5"/>
  <c r="G70" i="5"/>
  <c r="F70" i="5"/>
  <c r="E70" i="5"/>
  <c r="D70" i="5"/>
  <c r="D72" i="5" s="1"/>
  <c r="G69" i="5"/>
  <c r="G72" i="5" s="1"/>
  <c r="F69" i="5"/>
  <c r="F72" i="5" s="1"/>
  <c r="E69" i="5"/>
  <c r="E72" i="5" s="1"/>
  <c r="C63" i="5"/>
  <c r="G46" i="5"/>
  <c r="G57" i="5" s="1"/>
  <c r="F46" i="5"/>
  <c r="F57" i="5" s="1"/>
  <c r="E46" i="5"/>
  <c r="E57" i="5" s="1"/>
  <c r="D46" i="5"/>
  <c r="D57" i="5" s="1"/>
  <c r="G21" i="5"/>
  <c r="F21" i="5"/>
  <c r="D21" i="5"/>
  <c r="G20" i="5"/>
  <c r="F20" i="5"/>
  <c r="D20" i="5"/>
  <c r="G19" i="5"/>
  <c r="E22" i="5"/>
  <c r="E25" i="5" s="1"/>
  <c r="G15" i="5"/>
  <c r="F15" i="5"/>
  <c r="F62" i="5" s="1"/>
  <c r="E15" i="5"/>
  <c r="D15" i="5"/>
  <c r="D62" i="5" s="1"/>
  <c r="D11" i="5"/>
  <c r="I40" i="5" s="1"/>
  <c r="D22" i="5" l="1"/>
  <c r="D25" i="5" s="1"/>
  <c r="F22" i="5"/>
  <c r="F25" i="5" s="1"/>
  <c r="G22" i="5"/>
  <c r="G25" i="5" s="1"/>
  <c r="D17" i="5"/>
  <c r="I30" i="5"/>
  <c r="G36" i="5"/>
  <c r="F36" i="5"/>
  <c r="D36" i="5"/>
  <c r="D37" i="2"/>
  <c r="F37" i="2"/>
  <c r="D37" i="5"/>
  <c r="E37" i="5"/>
  <c r="G37" i="5"/>
  <c r="E37" i="2"/>
  <c r="E36" i="2"/>
  <c r="D36" i="2"/>
  <c r="G36" i="2"/>
  <c r="G41" i="4"/>
  <c r="F41" i="4"/>
  <c r="E41" i="4"/>
  <c r="D41" i="4"/>
  <c r="F30" i="4"/>
  <c r="E30" i="4"/>
  <c r="G30" i="4"/>
  <c r="D30" i="4"/>
  <c r="G35" i="2"/>
  <c r="F35" i="2"/>
  <c r="E35" i="2"/>
  <c r="D35" i="2"/>
  <c r="F40" i="4"/>
  <c r="E40" i="4"/>
  <c r="G40" i="4"/>
  <c r="D40" i="4"/>
  <c r="G43" i="5"/>
  <c r="E43" i="5"/>
  <c r="D43" i="5"/>
  <c r="F43" i="5"/>
  <c r="G32" i="5"/>
  <c r="F32" i="5"/>
  <c r="E32" i="5"/>
  <c r="D32" i="5"/>
  <c r="G31" i="4"/>
  <c r="E31" i="4"/>
  <c r="F31" i="4"/>
  <c r="D31" i="4"/>
  <c r="G42" i="2"/>
  <c r="E42" i="2"/>
  <c r="F42" i="2"/>
  <c r="D42" i="2"/>
  <c r="C41" i="2"/>
  <c r="C39" i="4"/>
  <c r="C41" i="5"/>
  <c r="G35" i="5"/>
  <c r="F35" i="5"/>
  <c r="E35" i="5"/>
  <c r="D35" i="5"/>
  <c r="G34" i="2"/>
  <c r="E34" i="2"/>
  <c r="D34" i="2"/>
  <c r="F34" i="2"/>
  <c r="G42" i="5"/>
  <c r="E42" i="5"/>
  <c r="D42" i="5"/>
  <c r="F42" i="5"/>
  <c r="G33" i="5"/>
  <c r="E33" i="5"/>
  <c r="D33" i="5"/>
  <c r="F33" i="5"/>
  <c r="G34" i="5"/>
  <c r="E34" i="5"/>
  <c r="D34" i="5"/>
  <c r="F34" i="5"/>
  <c r="G43" i="2"/>
  <c r="D43" i="2"/>
  <c r="F43" i="2"/>
  <c r="E43" i="2"/>
  <c r="G32" i="2"/>
  <c r="E32" i="2"/>
  <c r="D32" i="2"/>
  <c r="F32" i="2"/>
  <c r="E32" i="4"/>
  <c r="G32" i="4"/>
  <c r="D32" i="4"/>
  <c r="F32" i="4"/>
  <c r="G33" i="2"/>
  <c r="F33" i="2"/>
  <c r="E33" i="2"/>
  <c r="D33" i="2"/>
  <c r="D33" i="4"/>
  <c r="G33" i="4"/>
  <c r="F33" i="4"/>
  <c r="E11" i="5"/>
  <c r="J40" i="5" s="1"/>
  <c r="E62" i="5"/>
  <c r="E61" i="5"/>
  <c r="E60" i="5"/>
  <c r="G62" i="5"/>
  <c r="G61" i="5"/>
  <c r="G60" i="5"/>
  <c r="G26" i="5"/>
  <c r="E26" i="5"/>
  <c r="E28" i="5" s="1"/>
  <c r="D26" i="5"/>
  <c r="D28" i="5" s="1"/>
  <c r="F26" i="5"/>
  <c r="F28" i="5" s="1"/>
  <c r="D60" i="5"/>
  <c r="F60" i="5"/>
  <c r="D61" i="5"/>
  <c r="F61" i="5"/>
  <c r="G28" i="5" l="1"/>
  <c r="F11" i="5"/>
  <c r="K40" i="5" s="1"/>
  <c r="J30" i="5"/>
  <c r="E39" i="2"/>
  <c r="D39" i="5"/>
  <c r="G39" i="2"/>
  <c r="E39" i="4"/>
  <c r="E42" i="4" s="1"/>
  <c r="D39" i="4"/>
  <c r="D42" i="4" s="1"/>
  <c r="G39" i="4"/>
  <c r="G42" i="4" s="1"/>
  <c r="F39" i="4"/>
  <c r="F42" i="4" s="1"/>
  <c r="E39" i="5"/>
  <c r="G41" i="5"/>
  <c r="G44" i="5" s="1"/>
  <c r="E41" i="5"/>
  <c r="E44" i="5" s="1"/>
  <c r="D41" i="5"/>
  <c r="D44" i="5" s="1"/>
  <c r="F41" i="5"/>
  <c r="F44" i="5" s="1"/>
  <c r="F39" i="2"/>
  <c r="G41" i="2"/>
  <c r="G44" i="2" s="1"/>
  <c r="D41" i="2"/>
  <c r="D44" i="2" s="1"/>
  <c r="F41" i="2"/>
  <c r="F44" i="2" s="1"/>
  <c r="E41" i="2"/>
  <c r="E44" i="2" s="1"/>
  <c r="F39" i="5"/>
  <c r="D39" i="2"/>
  <c r="G39" i="5"/>
  <c r="E17" i="5"/>
  <c r="G63" i="5"/>
  <c r="G67" i="5" s="1"/>
  <c r="D63" i="5"/>
  <c r="D67" i="5" s="1"/>
  <c r="F63" i="5"/>
  <c r="F67" i="5" s="1"/>
  <c r="E63" i="5"/>
  <c r="E67" i="5" s="1"/>
  <c r="G67" i="4"/>
  <c r="F67" i="4"/>
  <c r="C61" i="4"/>
  <c r="G44" i="4"/>
  <c r="G55" i="4" s="1"/>
  <c r="F44" i="4"/>
  <c r="F55" i="4" s="1"/>
  <c r="E44" i="4"/>
  <c r="E55" i="4" s="1"/>
  <c r="D44" i="4"/>
  <c r="D55" i="4" s="1"/>
  <c r="G37" i="4"/>
  <c r="F37" i="4"/>
  <c r="E37" i="4"/>
  <c r="D37" i="4"/>
  <c r="D19" i="4"/>
  <c r="F20" i="4"/>
  <c r="F23" i="4" s="1"/>
  <c r="E23" i="4"/>
  <c r="G14" i="4"/>
  <c r="F14" i="4"/>
  <c r="E14" i="4"/>
  <c r="D14" i="4"/>
  <c r="D24" i="4" s="1"/>
  <c r="D11" i="4"/>
  <c r="D16" i="4" s="1"/>
  <c r="G69" i="2"/>
  <c r="F69" i="2"/>
  <c r="E69" i="2"/>
  <c r="D69" i="2"/>
  <c r="G11" i="5" l="1"/>
  <c r="L40" i="5" s="1"/>
  <c r="D20" i="4"/>
  <c r="D23" i="4" s="1"/>
  <c r="F17" i="5"/>
  <c r="K30" i="5"/>
  <c r="I28" i="4"/>
  <c r="I38" i="4"/>
  <c r="G58" i="5"/>
  <c r="G66" i="5" s="1"/>
  <c r="G68" i="5" s="1"/>
  <c r="E58" i="5"/>
  <c r="E66" i="5" s="1"/>
  <c r="E68" i="5" s="1"/>
  <c r="G20" i="4"/>
  <c r="G23" i="4" s="1"/>
  <c r="G56" i="4"/>
  <c r="G64" i="4" s="1"/>
  <c r="F58" i="5"/>
  <c r="F66" i="5" s="1"/>
  <c r="F68" i="5" s="1"/>
  <c r="D58" i="5"/>
  <c r="E56" i="4"/>
  <c r="E64" i="4" s="1"/>
  <c r="F56" i="4"/>
  <c r="F64" i="4" s="1"/>
  <c r="E11" i="4"/>
  <c r="F11" i="4" s="1"/>
  <c r="G11" i="4" s="1"/>
  <c r="G60" i="4"/>
  <c r="G58" i="4"/>
  <c r="G59" i="4"/>
  <c r="D60" i="4"/>
  <c r="D59" i="4"/>
  <c r="F59" i="4"/>
  <c r="F60" i="4"/>
  <c r="F58" i="4"/>
  <c r="E60" i="4"/>
  <c r="E58" i="4"/>
  <c r="E59" i="4"/>
  <c r="D58" i="4"/>
  <c r="D56" i="4"/>
  <c r="D64" i="4" s="1"/>
  <c r="E24" i="4"/>
  <c r="G24" i="4"/>
  <c r="F24" i="4"/>
  <c r="G71" i="2"/>
  <c r="G70" i="2"/>
  <c r="F71" i="2"/>
  <c r="F70" i="2"/>
  <c r="F72" i="2" s="1"/>
  <c r="E71" i="2"/>
  <c r="E70" i="2"/>
  <c r="D71" i="2"/>
  <c r="D70" i="2"/>
  <c r="D72" i="2" s="1"/>
  <c r="E72" i="2" l="1"/>
  <c r="G72" i="2"/>
  <c r="E75" i="5"/>
  <c r="E74" i="5"/>
  <c r="E73" i="5"/>
  <c r="G74" i="5"/>
  <c r="G73" i="5"/>
  <c r="G75" i="5"/>
  <c r="F74" i="5"/>
  <c r="F73" i="5"/>
  <c r="F75" i="5"/>
  <c r="G17" i="5"/>
  <c r="L30" i="5"/>
  <c r="D26" i="4"/>
  <c r="D57" i="4" s="1"/>
  <c r="G59" i="5"/>
  <c r="G64" i="5" s="1"/>
  <c r="E59" i="5"/>
  <c r="E64" i="5" s="1"/>
  <c r="F59" i="5"/>
  <c r="F64" i="5" s="1"/>
  <c r="D66" i="5"/>
  <c r="D68" i="5" s="1"/>
  <c r="D59" i="5"/>
  <c r="D64" i="5" s="1"/>
  <c r="F26" i="4"/>
  <c r="F57" i="4" s="1"/>
  <c r="G26" i="4"/>
  <c r="G57" i="4" s="1"/>
  <c r="E26" i="4"/>
  <c r="E57" i="4" s="1"/>
  <c r="F16" i="4"/>
  <c r="D61" i="4"/>
  <c r="D65" i="4" s="1"/>
  <c r="D66" i="4" s="1"/>
  <c r="D70" i="4" s="1"/>
  <c r="E16" i="4"/>
  <c r="G16" i="4"/>
  <c r="F61" i="4"/>
  <c r="G61" i="4"/>
  <c r="G65" i="4" s="1"/>
  <c r="G66" i="4" s="1"/>
  <c r="E61" i="4"/>
  <c r="F76" i="5" l="1"/>
  <c r="E76" i="5"/>
  <c r="G76" i="5"/>
  <c r="D73" i="5"/>
  <c r="D74" i="5"/>
  <c r="D75" i="5"/>
  <c r="G71" i="4"/>
  <c r="G70" i="4"/>
  <c r="D71" i="4"/>
  <c r="D72" i="4" s="1"/>
  <c r="L28" i="4"/>
  <c r="L38" i="4"/>
  <c r="J28" i="4"/>
  <c r="J38" i="4"/>
  <c r="K28" i="4"/>
  <c r="K38" i="4"/>
  <c r="D62" i="4"/>
  <c r="E65" i="4"/>
  <c r="E66" i="4" s="1"/>
  <c r="F65" i="4"/>
  <c r="F66" i="4" s="1"/>
  <c r="E62" i="4"/>
  <c r="G62" i="4"/>
  <c r="F62" i="4"/>
  <c r="D11" i="2"/>
  <c r="G72" i="4" l="1"/>
  <c r="E70" i="4"/>
  <c r="E71" i="4"/>
  <c r="F70" i="4"/>
  <c r="F71" i="4"/>
  <c r="D76" i="5"/>
  <c r="I30" i="2"/>
  <c r="I40" i="2"/>
  <c r="E11" i="2"/>
  <c r="J40" i="2" s="1"/>
  <c r="D17" i="2"/>
  <c r="F72" i="4" l="1"/>
  <c r="E72" i="4"/>
  <c r="F11" i="2"/>
  <c r="J30" i="2"/>
  <c r="E17" i="2"/>
  <c r="E46" i="2"/>
  <c r="F46" i="2"/>
  <c r="G46" i="2"/>
  <c r="D46" i="2"/>
  <c r="D57" i="2" s="1"/>
  <c r="E21" i="2"/>
  <c r="E15" i="2"/>
  <c r="E26" i="2" s="1"/>
  <c r="E20" i="2"/>
  <c r="E19" i="2"/>
  <c r="D21" i="2"/>
  <c r="D20" i="2"/>
  <c r="D15" i="2"/>
  <c r="D26" i="2" s="1"/>
  <c r="F17" i="2" l="1"/>
  <c r="K40" i="2"/>
  <c r="G11" i="2"/>
  <c r="L40" i="2" s="1"/>
  <c r="K30" i="2"/>
  <c r="D22" i="2"/>
  <c r="D62" i="2"/>
  <c r="D60" i="2"/>
  <c r="E62" i="2"/>
  <c r="E60" i="2"/>
  <c r="F57" i="2"/>
  <c r="G57" i="2"/>
  <c r="E57" i="2"/>
  <c r="D61" i="2"/>
  <c r="E61" i="2"/>
  <c r="E22" i="2"/>
  <c r="G17" i="2" l="1"/>
  <c r="L30" i="2"/>
  <c r="E25" i="2"/>
  <c r="E28" i="2" s="1"/>
  <c r="D25" i="2"/>
  <c r="D28" i="2" s="1"/>
  <c r="D63" i="2"/>
  <c r="D67" i="2" s="1"/>
  <c r="E63" i="2"/>
  <c r="E67" i="2" s="1"/>
  <c r="F20" i="2" l="1"/>
  <c r="G58" i="2" l="1"/>
  <c r="F58" i="2"/>
  <c r="E58" i="2"/>
  <c r="D58" i="2"/>
  <c r="G21" i="2"/>
  <c r="F21" i="2"/>
  <c r="F19" i="2"/>
  <c r="F15" i="2"/>
  <c r="G20" i="2"/>
  <c r="F60" i="2" l="1"/>
  <c r="F26" i="2"/>
  <c r="E66" i="2"/>
  <c r="E68" i="2" s="1"/>
  <c r="E59" i="2"/>
  <c r="E64" i="2" s="1"/>
  <c r="D59" i="2"/>
  <c r="D64" i="2" s="1"/>
  <c r="D66" i="2"/>
  <c r="D68" i="2" s="1"/>
  <c r="F62" i="2"/>
  <c r="F61" i="2"/>
  <c r="F66" i="2"/>
  <c r="F22" i="2"/>
  <c r="G15" i="2"/>
  <c r="G19" i="2"/>
  <c r="G22" i="2" s="1"/>
  <c r="G25" i="2" s="1"/>
  <c r="D73" i="2" l="1"/>
  <c r="D75" i="2"/>
  <c r="D74" i="2"/>
  <c r="E73" i="2"/>
  <c r="E75" i="2"/>
  <c r="E74" i="2"/>
  <c r="F25" i="2"/>
  <c r="G60" i="2"/>
  <c r="G26" i="2"/>
  <c r="G28" i="2" s="1"/>
  <c r="F63" i="2"/>
  <c r="F67" i="2" s="1"/>
  <c r="F68" i="2" s="1"/>
  <c r="G62" i="2"/>
  <c r="G61" i="2"/>
  <c r="G66" i="2"/>
  <c r="E76" i="2" l="1"/>
  <c r="F73" i="2"/>
  <c r="F74" i="2"/>
  <c r="F75" i="2"/>
  <c r="D76" i="2"/>
  <c r="F28" i="2"/>
  <c r="F59" i="2" s="1"/>
  <c r="F64" i="2" s="1"/>
  <c r="G59" i="2"/>
  <c r="G63" i="2"/>
  <c r="G67" i="2" s="1"/>
  <c r="G68" i="2" s="1"/>
  <c r="G73" i="2" l="1"/>
  <c r="G74" i="2"/>
  <c r="G75" i="2"/>
  <c r="F76" i="2"/>
  <c r="G64" i="2"/>
  <c r="G76" i="2" l="1"/>
</calcChain>
</file>

<file path=xl/sharedStrings.xml><?xml version="1.0" encoding="utf-8"?>
<sst xmlns="http://schemas.openxmlformats.org/spreadsheetml/2006/main" count="527" uniqueCount="273">
  <si>
    <t>Instructions for use of Programme Costing Template for Fees Strategy Group (FSG) submissions</t>
  </si>
  <si>
    <t>The FSG Programme Costing Template has been developed to give FSG insight into the anticipated profitability of a programme</t>
  </si>
  <si>
    <t>note that the Excel form must be accompanied by the associated narrative part of the template.</t>
  </si>
  <si>
    <t>How to complete the Programme Costing Template</t>
  </si>
  <si>
    <t>Enter information about the programme, including name and method of delivery.</t>
  </si>
  <si>
    <t>Enter the fees charged by key competitors for similar programmes. Competitors should not be limited</t>
  </si>
  <si>
    <t>to institutions in the UK where there is identified competition from overseas.</t>
  </si>
  <si>
    <t>Other income: record here any other income that is directly attributable to the running of the Programme.</t>
  </si>
  <si>
    <t>The hourly rate will be provided by Finance, using averages calculated from the Salary Forecasting Model.</t>
  </si>
  <si>
    <t>University of Edinburgh</t>
  </si>
  <si>
    <t>Programme Costing Template</t>
  </si>
  <si>
    <t>School</t>
  </si>
  <si>
    <t>Competitor Analysis</t>
  </si>
  <si>
    <t>Programme</t>
  </si>
  <si>
    <t>UOE</t>
  </si>
  <si>
    <t>Comp 1</t>
  </si>
  <si>
    <t>Comp 2</t>
  </si>
  <si>
    <t>Comp 3</t>
  </si>
  <si>
    <t>Delivery Method</t>
  </si>
  <si>
    <t>On Campus</t>
  </si>
  <si>
    <t>International</t>
  </si>
  <si>
    <t>PG/UG</t>
  </si>
  <si>
    <t>RUK</t>
  </si>
  <si>
    <t>Year 1 of study</t>
  </si>
  <si>
    <t>Home/EU</t>
  </si>
  <si>
    <t>Credits</t>
  </si>
  <si>
    <t>Total</t>
  </si>
  <si>
    <t>INCOME</t>
  </si>
  <si>
    <t>Tuition Fees (including APCs)</t>
  </si>
  <si>
    <t>Home EU</t>
  </si>
  <si>
    <t>Total Fees</t>
  </si>
  <si>
    <t>Other Income</t>
  </si>
  <si>
    <t>Total Income</t>
  </si>
  <si>
    <t>EXPENDITURE</t>
  </si>
  <si>
    <t>Academic Staff costs</t>
  </si>
  <si>
    <t>Rate (from Finance)</t>
  </si>
  <si>
    <t>Professor Clinician</t>
  </si>
  <si>
    <t xml:space="preserve">Professor </t>
  </si>
  <si>
    <t>Senior Lecturer</t>
  </si>
  <si>
    <t>Programme Director</t>
  </si>
  <si>
    <t>Personal Tutor</t>
  </si>
  <si>
    <t>Lecturer</t>
  </si>
  <si>
    <t>Teaching fellow</t>
  </si>
  <si>
    <t>Total Academic staff costs</t>
  </si>
  <si>
    <t>Academic support staff costs</t>
  </si>
  <si>
    <t>Laboratory Technician</t>
  </si>
  <si>
    <t>Clerical</t>
  </si>
  <si>
    <t>General</t>
  </si>
  <si>
    <t>Total academic support staff costs</t>
  </si>
  <si>
    <t>Direct non pay costs</t>
  </si>
  <si>
    <t>Course development costs</t>
  </si>
  <si>
    <t>Scholarship funding</t>
  </si>
  <si>
    <t>Marketing</t>
  </si>
  <si>
    <t>Consumables</t>
  </si>
  <si>
    <t>Course materials</t>
  </si>
  <si>
    <t>Field trips</t>
  </si>
  <si>
    <t>Visiting lecturers</t>
  </si>
  <si>
    <t>Total direct non pay costs</t>
  </si>
  <si>
    <t>Total Direct Cost</t>
  </si>
  <si>
    <t>Contribution to overhead costs (Income less expense)</t>
  </si>
  <si>
    <t>Estates costs</t>
  </si>
  <si>
    <t>Other indirect costs</t>
  </si>
  <si>
    <t>Overhead costs per TRAC (based on FTE/student)</t>
  </si>
  <si>
    <t>Direct cost per student</t>
  </si>
  <si>
    <t>Indirect cost per student</t>
  </si>
  <si>
    <t>Total cost per student</t>
  </si>
  <si>
    <t>Income per Home/EU student</t>
  </si>
  <si>
    <t>Income per RUK student</t>
  </si>
  <si>
    <t>Income per International student</t>
  </si>
  <si>
    <t>Average Income per Student</t>
  </si>
  <si>
    <t>Other</t>
  </si>
  <si>
    <t>Indirect costs - College</t>
  </si>
  <si>
    <t>Other (add description)</t>
  </si>
  <si>
    <t>Think about whether any specialised equipment or software licenses are required,.</t>
  </si>
  <si>
    <t xml:space="preserve">is missing, use one of the rows marked "Other". </t>
  </si>
  <si>
    <t>xxxxxx</t>
  </si>
  <si>
    <t>UG</t>
  </si>
  <si>
    <t>Input cells have been highlighted in yellow.  Cells containing formulae will automatically update and have been protected.</t>
  </si>
  <si>
    <t>Programme Costing Summary tab</t>
  </si>
  <si>
    <t>costs of this nature. A Programme may include only a few of the cost types listed: if a key categorisation</t>
  </si>
  <si>
    <t>Col B, Rows 3:9</t>
  </si>
  <si>
    <t>Col F, Rows 6:9</t>
  </si>
  <si>
    <t>Overhead rates to be applied per student FTE will be provided by central Finance, and based on the latest</t>
  </si>
  <si>
    <t>Overview</t>
  </si>
  <si>
    <t>Cols G:I, Rows 4:8</t>
  </si>
  <si>
    <t>PGT</t>
  </si>
  <si>
    <t>Distance Learning</t>
  </si>
  <si>
    <t>Programme Name</t>
  </si>
  <si>
    <t>Proposed Programme Fee £</t>
  </si>
  <si>
    <t>Net surplus/(deficit)</t>
  </si>
  <si>
    <t>Surplus/(deficit) per Home/EU student</t>
  </si>
  <si>
    <t>Surplus/(deficit) per RUK student</t>
  </si>
  <si>
    <t>Surplus/(deficit) per international student</t>
  </si>
  <si>
    <t>Enter the names of the Competitors selected for comparison.</t>
  </si>
  <si>
    <t>Enter the APCs per student</t>
  </si>
  <si>
    <t>Rows 44:54</t>
  </si>
  <si>
    <t>Rows 58: 60</t>
  </si>
  <si>
    <t>less: Collaborative Fees</t>
  </si>
  <si>
    <t>less: Student discounts/ Withdrawals</t>
  </si>
  <si>
    <t>Average Surplus/ Deficit per Student</t>
  </si>
  <si>
    <t>are amortised over 4 years, so a quarter of the total cost should be recorded and spread across the modules.</t>
  </si>
  <si>
    <t>Cols E: H, Row 26</t>
  </si>
  <si>
    <t>14/15</t>
  </si>
  <si>
    <t>calculated automatically by the template.</t>
  </si>
  <si>
    <t>TRAC data. Overhead rates for Online distance learning courses have been reduced by 50%. This will be</t>
  </si>
  <si>
    <t>Net Fees</t>
  </si>
  <si>
    <t>less: Collaborative Fees (enter as negative)</t>
  </si>
  <si>
    <t>less: Student discounts/ Withdrawals (enter as negative)</t>
  </si>
  <si>
    <t>(note: numbers below are fictional and not representative of any programme)</t>
  </si>
  <si>
    <t>per student</t>
  </si>
  <si>
    <t>Enter the fees to be charged for the programme.</t>
  </si>
  <si>
    <t>Cols E:H, Row 22</t>
  </si>
  <si>
    <t>If the programme is being run in collaboration with another institution, enter any fees to be transferred.</t>
  </si>
  <si>
    <t>(Note: this figure should be negative)</t>
  </si>
  <si>
    <t>Cols E:H, Row 23</t>
  </si>
  <si>
    <t>If this is the case, then this row can be left blank).</t>
  </si>
  <si>
    <t>C25</t>
  </si>
  <si>
    <t>Hours worked</t>
  </si>
  <si>
    <t>Hours per week</t>
  </si>
  <si>
    <t>Number of weeks</t>
  </si>
  <si>
    <t xml:space="preserve"> </t>
  </si>
  <si>
    <t>Job Title</t>
  </si>
  <si>
    <t>Grade</t>
  </si>
  <si>
    <t>Point Range</t>
  </si>
  <si>
    <t>Mid Point</t>
  </si>
  <si>
    <t>Annual Salary         £</t>
  </si>
  <si>
    <t>Employer NI               £</t>
  </si>
  <si>
    <t>Pension Contribution £</t>
  </si>
  <si>
    <t>Total Annual Cost            £</t>
  </si>
  <si>
    <t>Cost per hour          £</t>
  </si>
  <si>
    <t>Average</t>
  </si>
  <si>
    <t>Professor</t>
  </si>
  <si>
    <t>UOE10</t>
  </si>
  <si>
    <t>Senior Lecturer Teaching, Research</t>
  </si>
  <si>
    <t>UOE09</t>
  </si>
  <si>
    <t>Lecturer, research and teaching</t>
  </si>
  <si>
    <t>UOE8</t>
  </si>
  <si>
    <t>Teaching support</t>
  </si>
  <si>
    <t>UOE6</t>
  </si>
  <si>
    <t>Lab Technicians</t>
  </si>
  <si>
    <t>UOE 6/7</t>
  </si>
  <si>
    <t>UOE 4 - 6</t>
  </si>
  <si>
    <t>UOE 2 - 3</t>
  </si>
  <si>
    <t>Admin Support</t>
  </si>
  <si>
    <t>UOE 4/5</t>
  </si>
  <si>
    <t>UOE3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</si>
  <si>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</si>
  <si>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</si>
  <si>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</si>
  <si>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</si>
  <si>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</si>
  <si>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</si>
  <si>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</si>
  <si>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</si>
  <si>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</si>
  <si>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Hours per annum</t>
  </si>
  <si>
    <t>Cols K:N , Rows 29:36</t>
  </si>
  <si>
    <t xml:space="preserve">In this section enter in the planned hours to run the programme, by employee type. </t>
  </si>
  <si>
    <t>Input cells are</t>
  </si>
  <si>
    <t>yellow</t>
  </si>
  <si>
    <t>and where it sits within its market. A template must be submitted for all new programmes and all non standard fee proposals. Please</t>
  </si>
  <si>
    <t>A Programme Costing Tool has been made available to assist with completion of the FSG template if required. This is available</t>
  </si>
  <si>
    <t>on the GaSP website.</t>
  </si>
  <si>
    <t>For additional guidance on how to use this template, please contact Management Accounting.</t>
  </si>
  <si>
    <t xml:space="preserve"> The direct non pay cost types listed are not meant to be comprehensive, but aim to capture the majority of</t>
  </si>
  <si>
    <t>Enter the cost of any discounts/ withdrawals. (note: it is accepted that this information may not be available.</t>
  </si>
  <si>
    <t>PGR</t>
  </si>
  <si>
    <t>Yr 1 of Study</t>
  </si>
  <si>
    <t>12 - 32</t>
  </si>
  <si>
    <t>3 - 13</t>
  </si>
  <si>
    <t>UOE University of Edinburgh</t>
  </si>
  <si>
    <t>University Summary Position</t>
  </si>
  <si>
    <t>£'000</t>
  </si>
  <si>
    <t>TPF</t>
  </si>
  <si>
    <t>TNPF</t>
  </si>
  <si>
    <t>T Total</t>
  </si>
  <si>
    <t>R1</t>
  </si>
  <si>
    <t>R2</t>
  </si>
  <si>
    <t>R4</t>
  </si>
  <si>
    <t>R7</t>
  </si>
  <si>
    <t>R9</t>
  </si>
  <si>
    <t>RPF</t>
  </si>
  <si>
    <t>R3</t>
  </si>
  <si>
    <t>R5</t>
  </si>
  <si>
    <t>R6</t>
  </si>
  <si>
    <t>R8</t>
  </si>
  <si>
    <t>RNPF</t>
  </si>
  <si>
    <t>R Total</t>
  </si>
  <si>
    <t>OCS</t>
  </si>
  <si>
    <t>O2</t>
  </si>
  <si>
    <t>O Total</t>
  </si>
  <si>
    <t>Funding Council Grants</t>
  </si>
  <si>
    <t>Tuition Fees</t>
  </si>
  <si>
    <t>Research Grants</t>
  </si>
  <si>
    <t>School Income</t>
  </si>
  <si>
    <t>Non School Income</t>
  </si>
  <si>
    <t>Income</t>
  </si>
  <si>
    <t>Academic</t>
  </si>
  <si>
    <t>Academic Research</t>
  </si>
  <si>
    <t>Research Support</t>
  </si>
  <si>
    <t>DI Technicians</t>
  </si>
  <si>
    <t>Direct Pay</t>
  </si>
  <si>
    <t>Academic S Total</t>
  </si>
  <si>
    <t>Acad Support Total</t>
  </si>
  <si>
    <t>DA Technicians</t>
  </si>
  <si>
    <t>Tech Infrastructure</t>
  </si>
  <si>
    <t>Indirect Pay</t>
  </si>
  <si>
    <t>Project Ledger</t>
  </si>
  <si>
    <t>Semi Direct</t>
  </si>
  <si>
    <t>Scholarships</t>
  </si>
  <si>
    <t>Exceptionals</t>
  </si>
  <si>
    <t>Direct Non Pay</t>
  </si>
  <si>
    <t>Estates</t>
  </si>
  <si>
    <t>Semi Indirect</t>
  </si>
  <si>
    <t>Non Pay Balance</t>
  </si>
  <si>
    <t>Indirect Non Pay</t>
  </si>
  <si>
    <t>School Costs</t>
  </si>
  <si>
    <t>Pay</t>
  </si>
  <si>
    <t>Non Pay</t>
  </si>
  <si>
    <t>College Office Costs</t>
  </si>
  <si>
    <t>Life Long Learning</t>
  </si>
  <si>
    <t>Services</t>
  </si>
  <si>
    <t>Expenditure</t>
  </si>
  <si>
    <t>Non Residential</t>
  </si>
  <si>
    <t>Residential</t>
  </si>
  <si>
    <t>Infrastructure</t>
  </si>
  <si>
    <t>RFI Assets</t>
  </si>
  <si>
    <t>RFI Expenditure</t>
  </si>
  <si>
    <t>RFI</t>
  </si>
  <si>
    <t>TRAC Adjustments</t>
  </si>
  <si>
    <t>Student FTE</t>
  </si>
  <si>
    <t>Rates:</t>
  </si>
  <si>
    <t>Indirect - College</t>
  </si>
  <si>
    <t>Other Indirect</t>
  </si>
  <si>
    <t>2008/2009</t>
  </si>
  <si>
    <t>2009/2010</t>
  </si>
  <si>
    <t>2010/2011</t>
  </si>
  <si>
    <t>2011/2012</t>
  </si>
  <si>
    <t>2012/2013</t>
  </si>
  <si>
    <t>by type, loc, FTPT</t>
  </si>
  <si>
    <t>Version release date:</t>
  </si>
  <si>
    <t>2013/14</t>
  </si>
  <si>
    <t>12 - 25</t>
  </si>
  <si>
    <t>2014/15</t>
  </si>
  <si>
    <t>USS</t>
  </si>
  <si>
    <t>APCs (not applicable for PGTs)</t>
  </si>
  <si>
    <t>PGT or PGR</t>
  </si>
  <si>
    <t>Student FTEs (for new 1-year programmes enter forecast intake of students, for part-time/ODL programmes enter population FTE forecasts)</t>
  </si>
  <si>
    <t>Verified by Head of School/Director of Professional Services</t>
  </si>
  <si>
    <t>Signature</t>
  </si>
  <si>
    <t>Date</t>
  </si>
  <si>
    <t>PGT or PGR or UG</t>
  </si>
  <si>
    <t>Investment Income</t>
  </si>
  <si>
    <t>Endowment &amp; Donations</t>
  </si>
  <si>
    <t>2015/2016</t>
  </si>
  <si>
    <t>Standard hourly rates  including oncosts 17-18  (provided by central finance)</t>
  </si>
  <si>
    <t>45-51</t>
  </si>
  <si>
    <t>37 - 47</t>
  </si>
  <si>
    <t>24 - 32</t>
  </si>
  <si>
    <t>24- 39</t>
  </si>
  <si>
    <t xml:space="preserve"> 7 - 13</t>
  </si>
  <si>
    <t>50 - 66</t>
  </si>
  <si>
    <t>Online Part-time intermittent</t>
  </si>
  <si>
    <t>Online Part-time intermittent (FTE)</t>
  </si>
  <si>
    <t>All fees listed are 2019/20 equivalents</t>
  </si>
  <si>
    <t>Georgia Tech: on campus MS Computer Science: High Performance Computing Specialisation (Online rate current does not include High Performance Computing as a specialism)</t>
  </si>
  <si>
    <t>Home/EU (in-state for Georgia tech)</t>
  </si>
  <si>
    <t>University of Liverpool - on campus: Big Data and High Performance Computing (currently no online option)</t>
  </si>
  <si>
    <t>Trinity College Dublin - on campus: MSc High Performance Computing (currently no online option)</t>
  </si>
  <si>
    <t>Informatics (EPCC)</t>
  </si>
  <si>
    <t>MSc High Performance Computing / high Performance Computing with Data Science (Online Learning)</t>
  </si>
  <si>
    <r>
      <t xml:space="preserve">Direct non pay costs. Programme development costs should be recorded in cell </t>
    </r>
    <r>
      <rPr>
        <b/>
        <sz val="12"/>
        <color rgb="FF0070C0"/>
        <rFont val="Calibri"/>
        <family val="2"/>
        <scheme val="minor"/>
      </rPr>
      <t>C43</t>
    </r>
    <r>
      <rPr>
        <sz val="12"/>
        <color theme="1"/>
        <rFont val="Calibri"/>
        <family val="2"/>
        <scheme val="minor"/>
      </rPr>
      <t xml:space="preserve">. It is recommended that these </t>
    </r>
  </si>
  <si>
    <r>
      <t xml:space="preserve">Contact: </t>
    </r>
    <r>
      <rPr>
        <b/>
        <sz val="12"/>
        <color theme="1"/>
        <rFont val="Calibri"/>
        <family val="2"/>
        <scheme val="minor"/>
      </rPr>
      <t>alison.lindsay@ed.ac.uk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</si>
</sst>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\ "/>
    <numFmt numFmtId="167" formatCode="#,##0,;\(#,##0,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75">
    <xf numFmtId="0" fontId="0" fillId="0" borderId="0" xfId="0"/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4" fillId="4" borderId="5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0" fillId="0" borderId="0" xfId="0"/>
    <xf numFmtId="14" fontId="2" fillId="0" borderId="0" xfId="0" applyNumberFormat="1" applyFont="1"/>
    <xf numFmtId="0" fontId="4" fillId="4" borderId="5" xfId="0" applyFont="1" applyFill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4" borderId="17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Continuous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4" fillId="0" borderId="7" xfId="0" applyFont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4" borderId="9" xfId="0" applyFont="1" applyFill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4" fillId="0" borderId="0" xfId="0" applyFont="1"/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64" fontId="4" fillId="4" borderId="5" xfId="1" applyNumberFormat="1" applyFont="1" applyFill="1" applyBorder="1" applyAlignment="1" applyProtection="1">
      <protection locked="0"/>
    </xf>
    <xf numFmtId="164" fontId="4" fillId="4" borderId="5" xfId="1" applyNumberFormat="1" applyFont="1" applyFill="1" applyBorder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164" fontId="4" fillId="9" borderId="5" xfId="1" applyNumberFormat="1" applyFont="1" applyFill="1" applyBorder="1" applyAlignment="1" applyProtection="1">
      <protection locked="0"/>
    </xf>
    <xf numFmtId="164" fontId="4" fillId="9" borderId="5" xfId="1" applyNumberFormat="1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1" applyNumberFormat="1" applyFont="1" applyBorder="1" applyAlignment="1" applyProtection="1"/>
    <xf numFmtId="164" fontId="3" fillId="0" borderId="4" xfId="1" applyNumberFormat="1" applyFont="1" applyFill="1" applyBorder="1" applyAlignment="1" applyProtection="1"/>
    <xf numFmtId="164" fontId="3" fillId="0" borderId="0" xfId="1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164" fontId="4" fillId="0" borderId="5" xfId="1" applyNumberFormat="1" applyFont="1" applyBorder="1" applyProtection="1"/>
    <xf numFmtId="164" fontId="4" fillId="0" borderId="9" xfId="1" applyNumberFormat="1" applyFont="1" applyBorder="1" applyProtection="1"/>
    <xf numFmtId="0" fontId="4" fillId="0" borderId="0" xfId="0" applyFont="1" applyAlignment="1" applyProtection="1">
      <alignment horizontal="center"/>
      <protection locked="0"/>
    </xf>
    <xf numFmtId="164" fontId="3" fillId="0" borderId="5" xfId="1" applyNumberFormat="1" applyFont="1" applyBorder="1" applyProtection="1"/>
    <xf numFmtId="164" fontId="3" fillId="0" borderId="0" xfId="1" applyNumberFormat="1" applyFont="1" applyFill="1" applyBorder="1" applyProtection="1">
      <protection locked="0"/>
    </xf>
    <xf numFmtId="165" fontId="4" fillId="4" borderId="5" xfId="1" applyNumberFormat="1" applyFont="1" applyFill="1" applyBorder="1" applyProtection="1">
      <protection locked="0"/>
    </xf>
    <xf numFmtId="164" fontId="4" fillId="4" borderId="0" xfId="1" applyNumberFormat="1" applyFont="1" applyFill="1" applyBorder="1" applyProtection="1">
      <protection locked="0"/>
    </xf>
    <xf numFmtId="164" fontId="4" fillId="0" borderId="5" xfId="1" applyNumberFormat="1" applyFont="1" applyFill="1" applyBorder="1" applyProtection="1"/>
    <xf numFmtId="164" fontId="3" fillId="2" borderId="9" xfId="1" applyNumberFormat="1" applyFont="1" applyFill="1" applyBorder="1" applyProtection="1"/>
    <xf numFmtId="164" fontId="4" fillId="0" borderId="5" xfId="1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right" wrapText="1"/>
    </xf>
    <xf numFmtId="1" fontId="4" fillId="0" borderId="0" xfId="0" applyNumberFormat="1" applyFont="1" applyFill="1" applyProtection="1"/>
    <xf numFmtId="1" fontId="4" fillId="4" borderId="0" xfId="0" applyNumberFormat="1" applyFont="1" applyFill="1" applyProtection="1">
      <protection locked="0"/>
    </xf>
    <xf numFmtId="165" fontId="4" fillId="4" borderId="9" xfId="1" applyNumberFormat="1" applyFont="1" applyFill="1" applyBorder="1" applyProtection="1">
      <protection locked="0"/>
    </xf>
    <xf numFmtId="164" fontId="4" fillId="3" borderId="4" xfId="1" applyNumberFormat="1" applyFont="1" applyFill="1" applyBorder="1" applyProtection="1"/>
    <xf numFmtId="0" fontId="4" fillId="0" borderId="0" xfId="0" applyFont="1" applyFill="1" applyProtection="1">
      <protection locked="0"/>
    </xf>
    <xf numFmtId="0" fontId="4" fillId="0" borderId="0" xfId="0" applyFont="1" applyProtection="1"/>
    <xf numFmtId="164" fontId="4" fillId="4" borderId="0" xfId="1" applyNumberFormat="1" applyFont="1" applyFill="1" applyProtection="1">
      <protection locked="0"/>
    </xf>
    <xf numFmtId="164" fontId="4" fillId="0" borderId="5" xfId="1" applyNumberFormat="1" applyFont="1" applyFill="1" applyBorder="1" applyAlignment="1" applyProtection="1">
      <alignment horizontal="right"/>
    </xf>
    <xf numFmtId="3" fontId="4" fillId="4" borderId="5" xfId="1" applyNumberFormat="1" applyFont="1" applyFill="1" applyBorder="1" applyAlignment="1" applyProtection="1">
      <alignment horizontal="right"/>
      <protection locked="0"/>
    </xf>
    <xf numFmtId="164" fontId="4" fillId="0" borderId="4" xfId="1" applyNumberFormat="1" applyFont="1" applyFill="1" applyBorder="1" applyProtection="1"/>
    <xf numFmtId="164" fontId="3" fillId="3" borderId="4" xfId="1" applyNumberFormat="1" applyFont="1" applyFill="1" applyBorder="1" applyProtection="1"/>
    <xf numFmtId="164" fontId="4" fillId="2" borderId="4" xfId="1" applyNumberFormat="1" applyFont="1" applyFill="1" applyBorder="1" applyProtection="1"/>
    <xf numFmtId="164" fontId="4" fillId="0" borderId="0" xfId="1" applyNumberFormat="1" applyFont="1" applyFill="1" applyProtection="1"/>
    <xf numFmtId="164" fontId="3" fillId="2" borderId="4" xfId="1" applyNumberFormat="1" applyFont="1" applyFill="1" applyBorder="1" applyProtection="1"/>
    <xf numFmtId="0" fontId="4" fillId="0" borderId="2" xfId="0" applyFont="1" applyBorder="1" applyProtection="1">
      <protection locked="0"/>
    </xf>
    <xf numFmtId="0" fontId="4" fillId="0" borderId="6" xfId="0" applyFont="1" applyBorder="1" applyProtection="1">
      <protection locked="0"/>
    </xf>
    <xf numFmtId="165" fontId="4" fillId="0" borderId="1" xfId="1" applyNumberFormat="1" applyFont="1" applyBorder="1" applyProtection="1"/>
    <xf numFmtId="0" fontId="4" fillId="0" borderId="8" xfId="0" applyFont="1" applyBorder="1" applyProtection="1">
      <protection locked="0"/>
    </xf>
    <xf numFmtId="165" fontId="4" fillId="0" borderId="9" xfId="1" applyNumberFormat="1" applyFont="1" applyBorder="1" applyProtection="1"/>
    <xf numFmtId="164" fontId="3" fillId="3" borderId="11" xfId="1" applyNumberFormat="1" applyFont="1" applyFill="1" applyBorder="1" applyProtection="1">
      <protection locked="0"/>
    </xf>
    <xf numFmtId="164" fontId="3" fillId="3" borderId="13" xfId="1" applyNumberFormat="1" applyFont="1" applyFill="1" applyBorder="1" applyProtection="1">
      <protection locked="0"/>
    </xf>
    <xf numFmtId="165" fontId="3" fillId="3" borderId="4" xfId="1" applyNumberFormat="1" applyFont="1" applyFill="1" applyBorder="1" applyProtection="1"/>
    <xf numFmtId="165" fontId="3" fillId="0" borderId="4" xfId="1" applyNumberFormat="1" applyFont="1" applyFill="1" applyBorder="1" applyAlignment="1" applyProtection="1">
      <alignment horizontal="right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165" fontId="4" fillId="0" borderId="5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Protection="1">
      <protection locked="0"/>
    </xf>
    <xf numFmtId="164" fontId="3" fillId="0" borderId="13" xfId="1" applyNumberFormat="1" applyFont="1" applyFill="1" applyBorder="1" applyProtection="1">
      <protection locked="0"/>
    </xf>
    <xf numFmtId="1" fontId="4" fillId="0" borderId="0" xfId="0" applyNumberFormat="1" applyFont="1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4" borderId="0" xfId="0" applyFont="1" applyFill="1"/>
    <xf numFmtId="0" fontId="4" fillId="0" borderId="15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16" xfId="0" applyFont="1" applyBorder="1"/>
    <xf numFmtId="0" fontId="4" fillId="0" borderId="16" xfId="0" applyFont="1" applyFill="1" applyBorder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/>
    <xf numFmtId="0" fontId="3" fillId="4" borderId="1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164" fontId="4" fillId="0" borderId="0" xfId="1" applyNumberFormat="1" applyFont="1" applyFill="1" applyAlignment="1" applyProtection="1">
      <alignment horizontal="left"/>
    </xf>
    <xf numFmtId="165" fontId="4" fillId="0" borderId="5" xfId="1" applyNumberFormat="1" applyFont="1" applyBorder="1" applyProtection="1"/>
    <xf numFmtId="165" fontId="3" fillId="3" borderId="4" xfId="1" applyNumberFormat="1" applyFont="1" applyFill="1" applyBorder="1" applyAlignment="1" applyProtection="1">
      <alignment horizontal="right"/>
    </xf>
    <xf numFmtId="165" fontId="4" fillId="0" borderId="5" xfId="1" applyNumberFormat="1" applyFont="1" applyBorder="1" applyAlignment="1" applyProtection="1">
      <alignment horizontal="right"/>
    </xf>
    <xf numFmtId="164" fontId="3" fillId="0" borderId="1" xfId="1" applyNumberFormat="1" applyFont="1" applyBorder="1" applyProtection="1"/>
    <xf numFmtId="165" fontId="4" fillId="0" borderId="0" xfId="0" applyNumberFormat="1" applyFont="1" applyProtection="1">
      <protection locked="0"/>
    </xf>
    <xf numFmtId="0" fontId="10" fillId="0" borderId="0" xfId="0" applyFont="1"/>
    <xf numFmtId="0" fontId="4" fillId="0" borderId="17" xfId="0" applyFont="1" applyBorder="1"/>
    <xf numFmtId="164" fontId="3" fillId="0" borderId="0" xfId="1" applyNumberFormat="1" applyFont="1"/>
    <xf numFmtId="0" fontId="11" fillId="0" borderId="0" xfId="0" applyFont="1" applyAlignment="1">
      <alignment horizontal="center" vertical="center"/>
    </xf>
    <xf numFmtId="0" fontId="12" fillId="5" borderId="4" xfId="0" applyFont="1" applyFill="1" applyBorder="1"/>
    <xf numFmtId="0" fontId="12" fillId="5" borderId="4" xfId="0" applyFont="1" applyFill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/>
    <xf numFmtId="0" fontId="4" fillId="5" borderId="4" xfId="0" applyFont="1" applyFill="1" applyBorder="1"/>
    <xf numFmtId="0" fontId="4" fillId="5" borderId="4" xfId="0" applyFont="1" applyFill="1" applyBorder="1" applyAlignment="1">
      <alignment horizontal="center"/>
    </xf>
    <xf numFmtId="1" fontId="4" fillId="5" borderId="4" xfId="0" applyNumberFormat="1" applyFont="1" applyFill="1" applyBorder="1"/>
    <xf numFmtId="1" fontId="4" fillId="0" borderId="0" xfId="0" applyNumberFormat="1" applyFont="1"/>
    <xf numFmtId="3" fontId="4" fillId="0" borderId="0" xfId="0" applyNumberFormat="1" applyFont="1"/>
    <xf numFmtId="0" fontId="4" fillId="0" borderId="4" xfId="0" applyFont="1" applyFill="1" applyBorder="1" applyAlignment="1">
      <alignment horizontal="center"/>
    </xf>
    <xf numFmtId="1" fontId="4" fillId="0" borderId="4" xfId="0" applyNumberFormat="1" applyFont="1" applyFill="1" applyBorder="1"/>
    <xf numFmtId="16" fontId="4" fillId="0" borderId="4" xfId="0" quotePrefix="1" applyNumberFormat="1" applyFont="1" applyFill="1" applyBorder="1" applyAlignment="1">
      <alignment horizontal="center"/>
    </xf>
    <xf numFmtId="0" fontId="4" fillId="5" borderId="4" xfId="0" quotePrefix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49" fontId="13" fillId="6" borderId="18" xfId="0" applyNumberFormat="1" applyFont="1" applyFill="1" applyBorder="1" applyAlignment="1">
      <alignment horizontal="left" vertical="center"/>
    </xf>
    <xf numFmtId="0" fontId="13" fillId="6" borderId="19" xfId="0" applyNumberFormat="1" applyFont="1" applyFill="1" applyBorder="1" applyAlignment="1">
      <alignment horizontal="left" vertical="center"/>
    </xf>
    <xf numFmtId="49" fontId="13" fillId="6" borderId="20" xfId="0" applyNumberFormat="1" applyFont="1" applyFill="1" applyBorder="1" applyAlignment="1">
      <alignment horizontal="right" vertical="center"/>
    </xf>
    <xf numFmtId="49" fontId="13" fillId="6" borderId="21" xfId="0" applyNumberFormat="1" applyFont="1" applyFill="1" applyBorder="1" applyAlignment="1">
      <alignment horizontal="left" vertical="center" wrapText="1"/>
    </xf>
    <xf numFmtId="166" fontId="13" fillId="6" borderId="0" xfId="0" applyNumberFormat="1" applyFont="1" applyFill="1" applyAlignment="1">
      <alignment horizontal="right" vertical="center"/>
    </xf>
    <xf numFmtId="166" fontId="13" fillId="6" borderId="21" xfId="0" applyNumberFormat="1" applyFont="1" applyFill="1" applyBorder="1" applyAlignment="1">
      <alignment horizontal="right" vertical="center"/>
    </xf>
    <xf numFmtId="49" fontId="14" fillId="7" borderId="22" xfId="0" applyNumberFormat="1" applyFont="1" applyFill="1" applyBorder="1" applyAlignment="1">
      <alignment horizontal="center" vertical="top" wrapText="1"/>
    </xf>
    <xf numFmtId="49" fontId="13" fillId="7" borderId="23" xfId="0" applyNumberFormat="1" applyFont="1" applyFill="1" applyBorder="1" applyAlignment="1">
      <alignment horizontal="center" vertical="top" wrapText="1"/>
    </xf>
    <xf numFmtId="49" fontId="13" fillId="7" borderId="22" xfId="0" applyNumberFormat="1" applyFont="1" applyFill="1" applyBorder="1" applyAlignment="1">
      <alignment horizontal="center" vertical="top" wrapText="1"/>
    </xf>
    <xf numFmtId="49" fontId="14" fillId="7" borderId="21" xfId="0" applyNumberFormat="1" applyFont="1" applyFill="1" applyBorder="1" applyAlignment="1">
      <alignment horizontal="left" vertical="center" wrapText="1"/>
    </xf>
    <xf numFmtId="167" fontId="14" fillId="7" borderId="0" xfId="0" applyNumberFormat="1" applyFont="1" applyFill="1" applyAlignment="1">
      <alignment horizontal="right" vertical="center"/>
    </xf>
    <xf numFmtId="167" fontId="14" fillId="7" borderId="21" xfId="0" applyNumberFormat="1" applyFont="1" applyFill="1" applyBorder="1" applyAlignment="1">
      <alignment horizontal="right" vertical="center"/>
    </xf>
    <xf numFmtId="167" fontId="13" fillId="7" borderId="21" xfId="0" applyNumberFormat="1" applyFont="1" applyFill="1" applyBorder="1" applyAlignment="1">
      <alignment horizontal="right" vertical="center"/>
    </xf>
    <xf numFmtId="49" fontId="14" fillId="7" borderId="24" xfId="0" applyNumberFormat="1" applyFont="1" applyFill="1" applyBorder="1" applyAlignment="1">
      <alignment horizontal="left" vertical="center" wrapText="1"/>
    </xf>
    <xf numFmtId="167" fontId="14" fillId="7" borderId="19" xfId="0" applyNumberFormat="1" applyFont="1" applyFill="1" applyBorder="1" applyAlignment="1">
      <alignment horizontal="right" vertical="center"/>
    </xf>
    <xf numFmtId="167" fontId="14" fillId="7" borderId="24" xfId="0" applyNumberFormat="1" applyFont="1" applyFill="1" applyBorder="1" applyAlignment="1">
      <alignment horizontal="right" vertical="center"/>
    </xf>
    <xf numFmtId="167" fontId="13" fillId="7" borderId="24" xfId="0" applyNumberFormat="1" applyFont="1" applyFill="1" applyBorder="1" applyAlignment="1">
      <alignment horizontal="right" vertical="center"/>
    </xf>
    <xf numFmtId="49" fontId="14" fillId="8" borderId="21" xfId="0" applyNumberFormat="1" applyFont="1" applyFill="1" applyBorder="1" applyAlignment="1">
      <alignment horizontal="left" vertical="center" wrapText="1"/>
    </xf>
    <xf numFmtId="167" fontId="14" fillId="8" borderId="0" xfId="0" applyNumberFormat="1" applyFont="1" applyFill="1" applyAlignment="1">
      <alignment horizontal="right" vertical="center"/>
    </xf>
    <xf numFmtId="167" fontId="14" fillId="8" borderId="21" xfId="0" applyNumberFormat="1" applyFont="1" applyFill="1" applyBorder="1" applyAlignment="1">
      <alignment horizontal="right" vertical="center"/>
    </xf>
    <xf numFmtId="167" fontId="13" fillId="8" borderId="21" xfId="0" applyNumberFormat="1" applyFont="1" applyFill="1" applyBorder="1" applyAlignment="1">
      <alignment horizontal="right" vertical="center"/>
    </xf>
    <xf numFmtId="49" fontId="14" fillId="0" borderId="24" xfId="0" applyNumberFormat="1" applyFont="1" applyFill="1" applyBorder="1" applyAlignment="1">
      <alignment horizontal="left" vertical="center" wrapText="1"/>
    </xf>
    <xf numFmtId="167" fontId="14" fillId="0" borderId="19" xfId="0" applyNumberFormat="1" applyFont="1" applyFill="1" applyBorder="1" applyAlignment="1">
      <alignment horizontal="right" vertical="center"/>
    </xf>
    <xf numFmtId="167" fontId="14" fillId="0" borderId="24" xfId="0" applyNumberFormat="1" applyFont="1" applyFill="1" applyBorder="1" applyAlignment="1">
      <alignment horizontal="right" vertical="center"/>
    </xf>
    <xf numFmtId="167" fontId="14" fillId="8" borderId="19" xfId="0" applyNumberFormat="1" applyFont="1" applyFill="1" applyBorder="1" applyAlignment="1">
      <alignment horizontal="right" vertical="center"/>
    </xf>
    <xf numFmtId="167" fontId="14" fillId="8" borderId="24" xfId="0" applyNumberFormat="1" applyFont="1" applyFill="1" applyBorder="1" applyAlignment="1">
      <alignment horizontal="right" vertical="center"/>
    </xf>
    <xf numFmtId="49" fontId="14" fillId="0" borderId="21" xfId="0" applyNumberFormat="1" applyFont="1" applyFill="1" applyBorder="1" applyAlignment="1">
      <alignment horizontal="left" vertical="center" wrapText="1"/>
    </xf>
    <xf numFmtId="167" fontId="14" fillId="0" borderId="0" xfId="0" applyNumberFormat="1" applyFont="1" applyFill="1" applyAlignment="1">
      <alignment horizontal="right" vertical="center"/>
    </xf>
    <xf numFmtId="167" fontId="14" fillId="0" borderId="21" xfId="0" applyNumberFormat="1" applyFont="1" applyFill="1" applyBorder="1" applyAlignment="1">
      <alignment horizontal="right" vertical="center"/>
    </xf>
    <xf numFmtId="167" fontId="13" fillId="0" borderId="21" xfId="0" applyNumberFormat="1" applyFont="1" applyFill="1" applyBorder="1" applyAlignment="1">
      <alignment horizontal="right" vertical="center"/>
    </xf>
    <xf numFmtId="49" fontId="13" fillId="8" borderId="24" xfId="0" applyNumberFormat="1" applyFont="1" applyFill="1" applyBorder="1" applyAlignment="1">
      <alignment horizontal="left" vertical="center" wrapText="1"/>
    </xf>
    <xf numFmtId="167" fontId="13" fillId="8" borderId="19" xfId="0" applyNumberFormat="1" applyFont="1" applyFill="1" applyBorder="1" applyAlignment="1">
      <alignment horizontal="right" vertical="center"/>
    </xf>
    <xf numFmtId="167" fontId="13" fillId="8" borderId="24" xfId="0" applyNumberFormat="1" applyFont="1" applyFill="1" applyBorder="1" applyAlignment="1">
      <alignment horizontal="right" vertical="center"/>
    </xf>
    <xf numFmtId="49" fontId="14" fillId="8" borderId="24" xfId="0" applyNumberFormat="1" applyFont="1" applyFill="1" applyBorder="1" applyAlignment="1">
      <alignment horizontal="left" vertical="center" wrapText="1"/>
    </xf>
    <xf numFmtId="164" fontId="4" fillId="0" borderId="0" xfId="1" applyNumberFormat="1" applyFont="1"/>
    <xf numFmtId="43" fontId="4" fillId="0" borderId="0" xfId="1" applyNumberFormat="1" applyFont="1"/>
    <xf numFmtId="0" fontId="1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5" fillId="0" borderId="0" xfId="0" applyFont="1"/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yall\AppData\Local\Microsoft\Windows\Temporary%20Internet%20Files\Content.Outlook\JTEWEKXE\Programme%20costing%20Tool%20Final-%20%20with%20School%20Inco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me costing Summary"/>
      <sheetName val="Teaching hours"/>
      <sheetName val="Hourly Rates"/>
      <sheetName val="List"/>
    </sheetNames>
    <sheetDataSet>
      <sheetData sheetId="0"/>
      <sheetData sheetId="1">
        <row r="5">
          <cell r="E5">
            <v>1000</v>
          </cell>
        </row>
        <row r="6">
          <cell r="E6">
            <v>1000</v>
          </cell>
        </row>
        <row r="7">
          <cell r="E7">
            <v>1000</v>
          </cell>
        </row>
        <row r="8">
          <cell r="E8">
            <v>1000</v>
          </cell>
        </row>
        <row r="12"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</row>
        <row r="13"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</row>
        <row r="14"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P14">
            <v>18</v>
          </cell>
        </row>
        <row r="15"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</row>
        <row r="17"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P17">
            <v>18</v>
          </cell>
        </row>
        <row r="18"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</row>
        <row r="20"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2</v>
          </cell>
          <cell r="K20">
            <v>2</v>
          </cell>
          <cell r="L20">
            <v>2</v>
          </cell>
          <cell r="M20">
            <v>2</v>
          </cell>
          <cell r="N20">
            <v>2</v>
          </cell>
          <cell r="P20">
            <v>18</v>
          </cell>
        </row>
        <row r="21">
          <cell r="E21">
            <v>6</v>
          </cell>
          <cell r="F21">
            <v>6</v>
          </cell>
          <cell r="G21">
            <v>6</v>
          </cell>
          <cell r="H21">
            <v>6</v>
          </cell>
          <cell r="I21">
            <v>6</v>
          </cell>
          <cell r="J21">
            <v>6</v>
          </cell>
          <cell r="K21">
            <v>6</v>
          </cell>
          <cell r="L21">
            <v>6</v>
          </cell>
          <cell r="M21">
            <v>6</v>
          </cell>
          <cell r="N21">
            <v>6</v>
          </cell>
          <cell r="P21">
            <v>54</v>
          </cell>
        </row>
        <row r="22">
          <cell r="F22">
            <v>20</v>
          </cell>
          <cell r="G22">
            <v>20</v>
          </cell>
          <cell r="H22">
            <v>20</v>
          </cell>
          <cell r="I22">
            <v>20</v>
          </cell>
          <cell r="J22">
            <v>10</v>
          </cell>
          <cell r="K22">
            <v>10</v>
          </cell>
          <cell r="L22">
            <v>10</v>
          </cell>
          <cell r="M22">
            <v>10</v>
          </cell>
          <cell r="N22">
            <v>60</v>
          </cell>
        </row>
        <row r="23">
          <cell r="E23">
            <v>20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0.5</v>
          </cell>
          <cell r="K23">
            <v>0.5</v>
          </cell>
          <cell r="L23">
            <v>0.5</v>
          </cell>
          <cell r="M23">
            <v>0.5</v>
          </cell>
          <cell r="N23">
            <v>3</v>
          </cell>
        </row>
        <row r="27">
          <cell r="E27">
            <v>2000</v>
          </cell>
          <cell r="F27">
            <v>222.2222222222222</v>
          </cell>
          <cell r="G27">
            <v>222.2222222222222</v>
          </cell>
          <cell r="H27">
            <v>222.2222222222222</v>
          </cell>
          <cell r="I27">
            <v>222.2222222222222</v>
          </cell>
          <cell r="J27">
            <v>111.11111111111111</v>
          </cell>
          <cell r="K27">
            <v>111.11111111111111</v>
          </cell>
          <cell r="L27">
            <v>111.11111111111111</v>
          </cell>
          <cell r="M27">
            <v>111.11111111111111</v>
          </cell>
          <cell r="N27">
            <v>666.66666666666663</v>
          </cell>
        </row>
        <row r="28">
          <cell r="E28">
            <v>2000</v>
          </cell>
          <cell r="F28">
            <v>222.2222222222222</v>
          </cell>
          <cell r="G28">
            <v>222.2222222222222</v>
          </cell>
          <cell r="H28">
            <v>222.2222222222222</v>
          </cell>
          <cell r="I28">
            <v>222.2222222222222</v>
          </cell>
          <cell r="J28">
            <v>111.1111111111111</v>
          </cell>
          <cell r="K28">
            <v>111.1111111111111</v>
          </cell>
          <cell r="L28">
            <v>111.1111111111111</v>
          </cell>
          <cell r="M28">
            <v>111.1111111111111</v>
          </cell>
          <cell r="N28">
            <v>666.66666666666663</v>
          </cell>
        </row>
        <row r="29">
          <cell r="E29">
            <v>2000</v>
          </cell>
          <cell r="F29">
            <v>222.2222222222222</v>
          </cell>
          <cell r="G29">
            <v>222.2222222222222</v>
          </cell>
          <cell r="H29">
            <v>222.2222222222222</v>
          </cell>
          <cell r="I29">
            <v>222.2222222222222</v>
          </cell>
          <cell r="J29">
            <v>111.1111111111111</v>
          </cell>
          <cell r="K29">
            <v>111.1111111111111</v>
          </cell>
          <cell r="L29">
            <v>111.1111111111111</v>
          </cell>
          <cell r="M29">
            <v>111.1111111111111</v>
          </cell>
          <cell r="N29">
            <v>666.66666666666663</v>
          </cell>
        </row>
        <row r="31">
          <cell r="E31">
            <v>-900</v>
          </cell>
        </row>
        <row r="32">
          <cell r="E32">
            <v>-900</v>
          </cell>
        </row>
        <row r="33">
          <cell r="E33">
            <v>4200</v>
          </cell>
          <cell r="F33">
            <v>466.66666666666663</v>
          </cell>
          <cell r="G33">
            <v>466.66666666666663</v>
          </cell>
          <cell r="H33">
            <v>466.66666666666663</v>
          </cell>
          <cell r="I33">
            <v>466.66666666666663</v>
          </cell>
          <cell r="J33">
            <v>233.33333333333331</v>
          </cell>
          <cell r="K33">
            <v>233.33333333333331</v>
          </cell>
          <cell r="N33">
            <v>1400</v>
          </cell>
        </row>
        <row r="34">
          <cell r="E34">
            <v>2460</v>
          </cell>
          <cell r="F34">
            <v>273.33333333333331</v>
          </cell>
          <cell r="G34">
            <v>273.33333333333331</v>
          </cell>
          <cell r="H34">
            <v>273.33333333333331</v>
          </cell>
          <cell r="I34">
            <v>273.33333333333331</v>
          </cell>
          <cell r="J34">
            <v>136.66666666666666</v>
          </cell>
          <cell r="K34">
            <v>136.66666666666666</v>
          </cell>
          <cell r="N34">
            <v>820</v>
          </cell>
        </row>
        <row r="35">
          <cell r="E35">
            <v>6000</v>
          </cell>
        </row>
        <row r="36">
          <cell r="E36">
            <v>900</v>
          </cell>
        </row>
        <row r="37">
          <cell r="E37">
            <v>6900</v>
          </cell>
          <cell r="F37">
            <v>766.66666666666663</v>
          </cell>
          <cell r="G37">
            <v>766.66666666666663</v>
          </cell>
          <cell r="H37">
            <v>766.66666666666663</v>
          </cell>
          <cell r="I37">
            <v>766.66666666666663</v>
          </cell>
          <cell r="J37">
            <v>383.33333333333331</v>
          </cell>
          <cell r="K37">
            <v>383.33333333333331</v>
          </cell>
          <cell r="L37">
            <v>383.33333333333331</v>
          </cell>
          <cell r="M37">
            <v>383.33333333333331</v>
          </cell>
          <cell r="N37">
            <v>2300</v>
          </cell>
        </row>
        <row r="38">
          <cell r="E38">
            <v>11100</v>
          </cell>
          <cell r="F38">
            <v>1233.3333333333333</v>
          </cell>
          <cell r="G38">
            <v>1233.3333333333333</v>
          </cell>
          <cell r="H38">
            <v>1233.3333333333333</v>
          </cell>
          <cell r="I38">
            <v>1233.3333333333333</v>
          </cell>
          <cell r="J38">
            <v>616.66666666666663</v>
          </cell>
          <cell r="K38">
            <v>616.66666666666663</v>
          </cell>
          <cell r="N38">
            <v>3700</v>
          </cell>
        </row>
        <row r="42">
          <cell r="C42">
            <v>99</v>
          </cell>
          <cell r="E42">
            <v>9746</v>
          </cell>
          <cell r="F42">
            <v>1133</v>
          </cell>
          <cell r="G42">
            <v>1133</v>
          </cell>
          <cell r="H42">
            <v>1133</v>
          </cell>
          <cell r="I42">
            <v>1133</v>
          </cell>
          <cell r="J42">
            <v>1133</v>
          </cell>
          <cell r="K42">
            <v>1133</v>
          </cell>
          <cell r="N42">
            <v>1133</v>
          </cell>
        </row>
        <row r="43">
          <cell r="F43">
            <v>682</v>
          </cell>
          <cell r="N43">
            <v>682</v>
          </cell>
        </row>
        <row r="44">
          <cell r="F44">
            <v>462</v>
          </cell>
          <cell r="N44">
            <v>462</v>
          </cell>
        </row>
        <row r="45">
          <cell r="F45">
            <v>462</v>
          </cell>
          <cell r="N45">
            <v>462</v>
          </cell>
        </row>
        <row r="46">
          <cell r="F46">
            <v>462</v>
          </cell>
          <cell r="N46">
            <v>462</v>
          </cell>
        </row>
        <row r="47">
          <cell r="F47">
            <v>363</v>
          </cell>
          <cell r="N47">
            <v>363</v>
          </cell>
        </row>
        <row r="48">
          <cell r="C48">
            <v>99</v>
          </cell>
          <cell r="E48">
            <v>2357.6666666666665</v>
          </cell>
          <cell r="F48">
            <v>264</v>
          </cell>
          <cell r="G48">
            <v>264</v>
          </cell>
          <cell r="H48">
            <v>264</v>
          </cell>
          <cell r="I48">
            <v>264</v>
          </cell>
          <cell r="J48">
            <v>264</v>
          </cell>
          <cell r="K48">
            <v>264</v>
          </cell>
          <cell r="N48">
            <v>264</v>
          </cell>
        </row>
        <row r="49">
          <cell r="E49">
            <v>33564.666666666664</v>
          </cell>
          <cell r="F49">
            <v>3828</v>
          </cell>
          <cell r="G49">
            <v>3828</v>
          </cell>
          <cell r="H49">
            <v>3828</v>
          </cell>
          <cell r="I49">
            <v>3828</v>
          </cell>
          <cell r="J49">
            <v>3828</v>
          </cell>
          <cell r="K49">
            <v>3828</v>
          </cell>
          <cell r="N49">
            <v>3828</v>
          </cell>
        </row>
        <row r="51">
          <cell r="C51">
            <v>99</v>
          </cell>
          <cell r="F51">
            <v>245.66666666666666</v>
          </cell>
          <cell r="G51">
            <v>245.66666666666666</v>
          </cell>
          <cell r="H51">
            <v>245.66666666666666</v>
          </cell>
          <cell r="I51">
            <v>245.66666666666666</v>
          </cell>
          <cell r="J51">
            <v>245.66666666666666</v>
          </cell>
          <cell r="K51">
            <v>245.66666666666666</v>
          </cell>
          <cell r="N51">
            <v>245.66666666666666</v>
          </cell>
        </row>
        <row r="52">
          <cell r="F52">
            <v>209</v>
          </cell>
          <cell r="N52">
            <v>209</v>
          </cell>
        </row>
        <row r="53">
          <cell r="C53">
            <v>99</v>
          </cell>
          <cell r="F53">
            <v>143</v>
          </cell>
          <cell r="G53">
            <v>143</v>
          </cell>
          <cell r="H53">
            <v>143</v>
          </cell>
          <cell r="I53">
            <v>143</v>
          </cell>
          <cell r="J53">
            <v>143</v>
          </cell>
          <cell r="K53">
            <v>143</v>
          </cell>
          <cell r="N53">
            <v>143</v>
          </cell>
        </row>
        <row r="54">
          <cell r="E54">
            <v>5133.333333333333</v>
          </cell>
          <cell r="F54">
            <v>597.66666666666663</v>
          </cell>
          <cell r="G54">
            <v>597.66666666666663</v>
          </cell>
          <cell r="H54">
            <v>597.66666666666663</v>
          </cell>
          <cell r="I54">
            <v>597.66666666666663</v>
          </cell>
          <cell r="J54">
            <v>597.66666666666663</v>
          </cell>
          <cell r="K54">
            <v>597.66666666666663</v>
          </cell>
          <cell r="N54">
            <v>597.66666666666663</v>
          </cell>
        </row>
        <row r="56">
          <cell r="C56">
            <v>5000</v>
          </cell>
          <cell r="E56">
            <v>1250</v>
          </cell>
          <cell r="F56">
            <v>138.88888888888889</v>
          </cell>
          <cell r="G56">
            <v>138.88888888888889</v>
          </cell>
          <cell r="H56">
            <v>138.88888888888889</v>
          </cell>
          <cell r="I56">
            <v>138.88888888888889</v>
          </cell>
          <cell r="J56">
            <v>69.444444444444443</v>
          </cell>
          <cell r="K56">
            <v>69.444444444444443</v>
          </cell>
          <cell r="N56">
            <v>416.66666666666663</v>
          </cell>
        </row>
        <row r="57">
          <cell r="F57">
            <v>100</v>
          </cell>
          <cell r="N57">
            <v>100</v>
          </cell>
        </row>
        <row r="58">
          <cell r="F58">
            <v>100</v>
          </cell>
          <cell r="N58">
            <v>100</v>
          </cell>
        </row>
        <row r="59">
          <cell r="F59">
            <v>100</v>
          </cell>
          <cell r="N59">
            <v>100</v>
          </cell>
        </row>
        <row r="60">
          <cell r="F60">
            <v>100</v>
          </cell>
          <cell r="N60">
            <v>100</v>
          </cell>
        </row>
        <row r="61">
          <cell r="F61">
            <v>100</v>
          </cell>
          <cell r="N61">
            <v>100</v>
          </cell>
        </row>
        <row r="62">
          <cell r="F62">
            <v>100</v>
          </cell>
          <cell r="N62">
            <v>100</v>
          </cell>
        </row>
        <row r="63">
          <cell r="F63">
            <v>100</v>
          </cell>
          <cell r="N63">
            <v>100</v>
          </cell>
        </row>
        <row r="64">
          <cell r="F64">
            <v>100</v>
          </cell>
          <cell r="N64">
            <v>100</v>
          </cell>
        </row>
        <row r="66">
          <cell r="F66">
            <v>100</v>
          </cell>
          <cell r="N66">
            <v>100</v>
          </cell>
        </row>
        <row r="67"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N67">
            <v>100</v>
          </cell>
        </row>
        <row r="68">
          <cell r="F68">
            <v>1238.8888888888889</v>
          </cell>
          <cell r="G68">
            <v>1238.8888888888889</v>
          </cell>
          <cell r="H68">
            <v>1238.8888888888889</v>
          </cell>
          <cell r="I68">
            <v>1238.8888888888889</v>
          </cell>
          <cell r="J68">
            <v>1169.4444444444443</v>
          </cell>
          <cell r="K68">
            <v>1169.4444444444443</v>
          </cell>
          <cell r="N68">
            <v>1516.6666666666665</v>
          </cell>
        </row>
        <row r="69">
          <cell r="F69">
            <v>5664.5555555555557</v>
          </cell>
          <cell r="G69">
            <v>5664.5555555555557</v>
          </cell>
          <cell r="H69">
            <v>5664.5555555555557</v>
          </cell>
          <cell r="I69">
            <v>5664.5555555555557</v>
          </cell>
          <cell r="J69">
            <v>5595.1111111111113</v>
          </cell>
          <cell r="K69">
            <v>5595.1111111111113</v>
          </cell>
          <cell r="N69">
            <v>5942.3333333333339</v>
          </cell>
        </row>
        <row r="70">
          <cell r="E70">
            <v>-38748.000000000007</v>
          </cell>
          <cell r="F70">
            <v>-4431.2222222222226</v>
          </cell>
          <cell r="G70">
            <v>-4431.2222222222226</v>
          </cell>
          <cell r="H70">
            <v>-4431.2222222222226</v>
          </cell>
          <cell r="I70">
            <v>-4431.2222222222226</v>
          </cell>
          <cell r="J70">
            <v>-4978.4444444444443</v>
          </cell>
          <cell r="K70">
            <v>-4978.4444444444443</v>
          </cell>
          <cell r="N70">
            <v>-2242.3333333333339</v>
          </cell>
        </row>
        <row r="71">
          <cell r="D71">
            <v>0.2</v>
          </cell>
          <cell r="E71">
            <v>2220</v>
          </cell>
          <cell r="F71">
            <v>246.66666666666666</v>
          </cell>
          <cell r="G71">
            <v>246.66666666666666</v>
          </cell>
          <cell r="H71">
            <v>246.66666666666666</v>
          </cell>
          <cell r="I71">
            <v>246.66666666666666</v>
          </cell>
          <cell r="J71">
            <v>123.33333333333333</v>
          </cell>
          <cell r="K71">
            <v>123.33333333333333</v>
          </cell>
          <cell r="N71">
            <v>740</v>
          </cell>
        </row>
        <row r="75">
          <cell r="F75">
            <v>944.09259259259261</v>
          </cell>
          <cell r="G75">
            <v>944.09259259259261</v>
          </cell>
          <cell r="H75">
            <v>944.09259259259261</v>
          </cell>
          <cell r="I75">
            <v>944.09259259259261</v>
          </cell>
          <cell r="J75">
            <v>932.51851851851859</v>
          </cell>
          <cell r="K75">
            <v>932.51851851851859</v>
          </cell>
          <cell r="N75">
            <v>990.38888888888903</v>
          </cell>
        </row>
        <row r="76">
          <cell r="F76">
            <v>41.111111111111107</v>
          </cell>
          <cell r="G76">
            <v>41.111111111111107</v>
          </cell>
          <cell r="H76">
            <v>41.111111111111107</v>
          </cell>
          <cell r="I76">
            <v>41.111111111111107</v>
          </cell>
          <cell r="J76">
            <v>20.555555555555554</v>
          </cell>
          <cell r="K76">
            <v>20.555555555555554</v>
          </cell>
          <cell r="N76">
            <v>123.33333333333333</v>
          </cell>
        </row>
        <row r="77">
          <cell r="F77">
            <v>985.2037037037037</v>
          </cell>
          <cell r="G77">
            <v>985.2037037037037</v>
          </cell>
          <cell r="H77">
            <v>985.2037037037037</v>
          </cell>
          <cell r="I77">
            <v>985.2037037037037</v>
          </cell>
          <cell r="J77">
            <v>953.07407407407413</v>
          </cell>
          <cell r="K77">
            <v>953.07407407407413</v>
          </cell>
          <cell r="N77">
            <v>1113.7222222222224</v>
          </cell>
        </row>
        <row r="78">
          <cell r="E78">
            <v>8650</v>
          </cell>
          <cell r="F78">
            <v>961.11111111111109</v>
          </cell>
          <cell r="G78">
            <v>961.11111111111109</v>
          </cell>
          <cell r="H78">
            <v>961.11111111111109</v>
          </cell>
          <cell r="I78">
            <v>961.11111111111109</v>
          </cell>
          <cell r="J78">
            <v>905.55555555555554</v>
          </cell>
          <cell r="K78">
            <v>905.55555555555554</v>
          </cell>
          <cell r="N78">
            <v>1183.3333333333333</v>
          </cell>
        </row>
        <row r="79">
          <cell r="F79">
            <v>961.11111111111109</v>
          </cell>
          <cell r="G79">
            <v>961.11111111111109</v>
          </cell>
          <cell r="H79">
            <v>961.11111111111109</v>
          </cell>
          <cell r="I79">
            <v>961.11111111111109</v>
          </cell>
          <cell r="J79">
            <v>905.55555555555554</v>
          </cell>
          <cell r="K79">
            <v>905.55555555555554</v>
          </cell>
          <cell r="N79">
            <v>1183.3333333333333</v>
          </cell>
        </row>
        <row r="80">
          <cell r="E80">
            <v>8464.8148148148139</v>
          </cell>
          <cell r="F80">
            <v>961.11111111111109</v>
          </cell>
          <cell r="G80">
            <v>961.11111111111109</v>
          </cell>
          <cell r="H80">
            <v>961.11111111111109</v>
          </cell>
          <cell r="I80">
            <v>887.03703703703707</v>
          </cell>
          <cell r="J80">
            <v>905.55555555555554</v>
          </cell>
          <cell r="K80">
            <v>905.55555555555554</v>
          </cell>
          <cell r="N80">
            <v>1183.3333333333333</v>
          </cell>
        </row>
        <row r="82">
          <cell r="E82">
            <v>-28.000000000000568</v>
          </cell>
          <cell r="F82">
            <v>-24.092592592592609</v>
          </cell>
          <cell r="G82">
            <v>-24.092592592592609</v>
          </cell>
          <cell r="H82">
            <v>-24.092592592592609</v>
          </cell>
          <cell r="I82">
            <v>-24.092592592592609</v>
          </cell>
          <cell r="J82">
            <v>-47.51851851851859</v>
          </cell>
          <cell r="K82">
            <v>-47.51851851851859</v>
          </cell>
          <cell r="N82">
            <v>69.611111111110858</v>
          </cell>
        </row>
        <row r="83">
          <cell r="F83">
            <v>-24.092592592592609</v>
          </cell>
          <cell r="N83">
            <v>69.611111111110858</v>
          </cell>
        </row>
        <row r="84">
          <cell r="E84">
            <v>-213.18518518518567</v>
          </cell>
          <cell r="F84">
            <v>-24.092592592592609</v>
          </cell>
          <cell r="G84">
            <v>-24.092592592592609</v>
          </cell>
          <cell r="H84">
            <v>-24.092592592592609</v>
          </cell>
          <cell r="I84">
            <v>-98.166666666666629</v>
          </cell>
          <cell r="J84">
            <v>-47.51851851851859</v>
          </cell>
          <cell r="K84">
            <v>-47.51851851851859</v>
          </cell>
          <cell r="N84">
            <v>69.611111111110858</v>
          </cell>
        </row>
      </sheetData>
      <sheetData sheetId="2">
        <row r="3">
          <cell r="C3">
            <v>90</v>
          </cell>
          <cell r="D3">
            <v>9</v>
          </cell>
          <cell r="E3">
            <v>9</v>
          </cell>
          <cell r="F3">
            <v>9</v>
          </cell>
          <cell r="G3">
            <v>9</v>
          </cell>
          <cell r="H3">
            <v>9</v>
          </cell>
          <cell r="I3">
            <v>9</v>
          </cell>
          <cell r="J3">
            <v>9</v>
          </cell>
          <cell r="K3">
            <v>9</v>
          </cell>
          <cell r="L3">
            <v>9</v>
          </cell>
          <cell r="M3">
            <v>9</v>
          </cell>
        </row>
        <row r="13">
          <cell r="C13">
            <v>90</v>
          </cell>
          <cell r="D13">
            <v>9</v>
          </cell>
          <cell r="E13">
            <v>9</v>
          </cell>
          <cell r="F13">
            <v>9</v>
          </cell>
          <cell r="G13">
            <v>9</v>
          </cell>
          <cell r="H13">
            <v>9</v>
          </cell>
          <cell r="I13">
            <v>9</v>
          </cell>
          <cell r="J13">
            <v>9</v>
          </cell>
          <cell r="K13">
            <v>9</v>
          </cell>
          <cell r="L13">
            <v>9</v>
          </cell>
          <cell r="M13">
            <v>9</v>
          </cell>
        </row>
        <row r="14">
          <cell r="C14">
            <v>990</v>
          </cell>
          <cell r="D14">
            <v>99</v>
          </cell>
          <cell r="E14">
            <v>99</v>
          </cell>
          <cell r="F14">
            <v>99</v>
          </cell>
          <cell r="G14">
            <v>99</v>
          </cell>
          <cell r="H14">
            <v>99</v>
          </cell>
          <cell r="I14">
            <v>99</v>
          </cell>
          <cell r="J14">
            <v>99</v>
          </cell>
          <cell r="K14">
            <v>99</v>
          </cell>
          <cell r="L14">
            <v>99</v>
          </cell>
          <cell r="M14">
            <v>99</v>
          </cell>
        </row>
        <row r="15">
          <cell r="D15">
            <v>103</v>
          </cell>
          <cell r="E15">
            <v>62</v>
          </cell>
          <cell r="F15">
            <v>42</v>
          </cell>
          <cell r="G15">
            <v>42</v>
          </cell>
          <cell r="H15">
            <v>42</v>
          </cell>
          <cell r="I15">
            <v>33</v>
          </cell>
          <cell r="J15">
            <v>24</v>
          </cell>
          <cell r="K15">
            <v>22.333333333333332</v>
          </cell>
          <cell r="L15">
            <v>19</v>
          </cell>
          <cell r="M15">
            <v>13</v>
          </cell>
        </row>
        <row r="16">
          <cell r="C16">
            <v>39831</v>
          </cell>
          <cell r="D16">
            <v>10197</v>
          </cell>
          <cell r="M16">
            <v>1287</v>
          </cell>
        </row>
        <row r="20">
          <cell r="C20">
            <v>10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</row>
        <row r="21">
          <cell r="C21">
            <v>10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</row>
        <row r="22">
          <cell r="C22">
            <v>10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</row>
        <row r="23">
          <cell r="C23">
            <v>10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C24">
            <v>10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</row>
        <row r="25">
          <cell r="C25">
            <v>10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</row>
        <row r="26">
          <cell r="C26">
            <v>10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</row>
        <row r="27">
          <cell r="C27">
            <v>10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</row>
        <row r="28">
          <cell r="C28">
            <v>10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</row>
        <row r="29">
          <cell r="C29">
            <v>10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</row>
        <row r="30">
          <cell r="C30">
            <v>10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  <row r="31">
          <cell r="C31">
            <v>110</v>
          </cell>
          <cell r="D31">
            <v>11</v>
          </cell>
          <cell r="E31">
            <v>11</v>
          </cell>
          <cell r="F31">
            <v>11</v>
          </cell>
          <cell r="G31">
            <v>11</v>
          </cell>
          <cell r="H31">
            <v>11</v>
          </cell>
          <cell r="I31">
            <v>11</v>
          </cell>
          <cell r="J31">
            <v>11</v>
          </cell>
          <cell r="K31">
            <v>11</v>
          </cell>
          <cell r="L31">
            <v>11</v>
          </cell>
          <cell r="M31">
            <v>11</v>
          </cell>
        </row>
        <row r="32">
          <cell r="D32">
            <v>103</v>
          </cell>
          <cell r="E32">
            <v>62</v>
          </cell>
          <cell r="F32">
            <v>42</v>
          </cell>
          <cell r="G32">
            <v>42</v>
          </cell>
          <cell r="H32">
            <v>42</v>
          </cell>
          <cell r="I32">
            <v>33</v>
          </cell>
          <cell r="J32">
            <v>24</v>
          </cell>
          <cell r="K32">
            <v>22.333333333333332</v>
          </cell>
          <cell r="L32">
            <v>19</v>
          </cell>
          <cell r="M32">
            <v>13</v>
          </cell>
        </row>
        <row r="33">
          <cell r="C33">
            <v>4425.6666666666661</v>
          </cell>
          <cell r="D33">
            <v>1133</v>
          </cell>
          <cell r="E33">
            <v>682</v>
          </cell>
          <cell r="F33">
            <v>462</v>
          </cell>
          <cell r="G33">
            <v>462</v>
          </cell>
          <cell r="H33">
            <v>462</v>
          </cell>
          <cell r="I33">
            <v>363</v>
          </cell>
          <cell r="J33">
            <v>264</v>
          </cell>
          <cell r="K33">
            <v>245.66666666666666</v>
          </cell>
          <cell r="L33">
            <v>209</v>
          </cell>
          <cell r="M33">
            <v>143</v>
          </cell>
        </row>
        <row r="37">
          <cell r="C37">
            <v>10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</row>
        <row r="38">
          <cell r="C38">
            <v>10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</row>
        <row r="39">
          <cell r="C39">
            <v>10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  <row r="40">
          <cell r="C40">
            <v>10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</row>
        <row r="41">
          <cell r="C41">
            <v>10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</row>
        <row r="42">
          <cell r="C42">
            <v>10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</row>
        <row r="43">
          <cell r="C43">
            <v>10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</row>
        <row r="44">
          <cell r="C44">
            <v>10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</row>
        <row r="45">
          <cell r="C45">
            <v>10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</row>
        <row r="46">
          <cell r="C46">
            <v>10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</row>
        <row r="47">
          <cell r="C47">
            <v>10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</row>
        <row r="48">
          <cell r="C48">
            <v>110</v>
          </cell>
          <cell r="D48">
            <v>11</v>
          </cell>
          <cell r="E48">
            <v>11</v>
          </cell>
          <cell r="F48">
            <v>11</v>
          </cell>
          <cell r="G48">
            <v>11</v>
          </cell>
          <cell r="H48">
            <v>11</v>
          </cell>
          <cell r="I48">
            <v>11</v>
          </cell>
          <cell r="J48">
            <v>11</v>
          </cell>
          <cell r="K48">
            <v>11</v>
          </cell>
          <cell r="L48">
            <v>11</v>
          </cell>
          <cell r="M48">
            <v>11</v>
          </cell>
        </row>
        <row r="49">
          <cell r="D49">
            <v>103</v>
          </cell>
          <cell r="E49">
            <v>62</v>
          </cell>
          <cell r="F49">
            <v>42</v>
          </cell>
          <cell r="G49">
            <v>42</v>
          </cell>
          <cell r="H49">
            <v>42</v>
          </cell>
          <cell r="I49">
            <v>33</v>
          </cell>
          <cell r="J49">
            <v>24</v>
          </cell>
          <cell r="K49">
            <v>22.333333333333332</v>
          </cell>
          <cell r="L49">
            <v>19</v>
          </cell>
          <cell r="M49">
            <v>13</v>
          </cell>
        </row>
        <row r="50">
          <cell r="C50">
            <v>4425.6666666666661</v>
          </cell>
          <cell r="D50">
            <v>1133</v>
          </cell>
          <cell r="E50">
            <v>682</v>
          </cell>
          <cell r="F50">
            <v>462</v>
          </cell>
          <cell r="G50">
            <v>462</v>
          </cell>
          <cell r="H50">
            <v>462</v>
          </cell>
          <cell r="I50">
            <v>363</v>
          </cell>
          <cell r="J50">
            <v>264</v>
          </cell>
          <cell r="K50">
            <v>245.66666666666666</v>
          </cell>
          <cell r="L50">
            <v>209</v>
          </cell>
          <cell r="M50">
            <v>143</v>
          </cell>
        </row>
        <row r="54">
          <cell r="C54">
            <v>10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</row>
        <row r="55">
          <cell r="C55">
            <v>10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</row>
        <row r="56">
          <cell r="C56">
            <v>10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</row>
        <row r="57">
          <cell r="C57">
            <v>10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</row>
        <row r="58">
          <cell r="C58">
            <v>10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</row>
        <row r="59">
          <cell r="C59">
            <v>10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</row>
        <row r="60">
          <cell r="C60">
            <v>10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K60">
            <v>1</v>
          </cell>
          <cell r="L60">
            <v>1</v>
          </cell>
          <cell r="M60">
            <v>1</v>
          </cell>
        </row>
        <row r="61">
          <cell r="C61">
            <v>10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</row>
        <row r="62">
          <cell r="C62">
            <v>10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</row>
        <row r="63">
          <cell r="C63">
            <v>10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</row>
        <row r="64">
          <cell r="C64">
            <v>10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</row>
        <row r="65">
          <cell r="C65">
            <v>110</v>
          </cell>
          <cell r="D65">
            <v>11</v>
          </cell>
          <cell r="E65">
            <v>11</v>
          </cell>
          <cell r="F65">
            <v>11</v>
          </cell>
          <cell r="G65">
            <v>11</v>
          </cell>
          <cell r="H65">
            <v>11</v>
          </cell>
          <cell r="I65">
            <v>11</v>
          </cell>
          <cell r="J65">
            <v>11</v>
          </cell>
          <cell r="K65">
            <v>11</v>
          </cell>
          <cell r="L65">
            <v>11</v>
          </cell>
          <cell r="M65">
            <v>11</v>
          </cell>
        </row>
        <row r="66">
          <cell r="D66">
            <v>103</v>
          </cell>
          <cell r="E66">
            <v>62</v>
          </cell>
          <cell r="F66">
            <v>42</v>
          </cell>
          <cell r="G66">
            <v>42</v>
          </cell>
          <cell r="H66">
            <v>42</v>
          </cell>
          <cell r="I66">
            <v>33</v>
          </cell>
          <cell r="J66">
            <v>24</v>
          </cell>
          <cell r="K66">
            <v>22.333333333333332</v>
          </cell>
          <cell r="L66">
            <v>19</v>
          </cell>
          <cell r="M66">
            <v>13</v>
          </cell>
        </row>
        <row r="67">
          <cell r="C67">
            <v>4425.6666666666661</v>
          </cell>
          <cell r="D67">
            <v>1133</v>
          </cell>
          <cell r="E67">
            <v>682</v>
          </cell>
          <cell r="F67">
            <v>462</v>
          </cell>
          <cell r="G67">
            <v>462</v>
          </cell>
          <cell r="H67">
            <v>462</v>
          </cell>
          <cell r="I67">
            <v>363</v>
          </cell>
          <cell r="J67">
            <v>264</v>
          </cell>
          <cell r="K67">
            <v>245.66666666666666</v>
          </cell>
          <cell r="L67">
            <v>209</v>
          </cell>
          <cell r="M67">
            <v>143</v>
          </cell>
        </row>
        <row r="71">
          <cell r="C71">
            <v>10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</row>
        <row r="72">
          <cell r="C72">
            <v>10</v>
          </cell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</row>
        <row r="73">
          <cell r="C73">
            <v>10</v>
          </cell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</row>
        <row r="74">
          <cell r="C74">
            <v>10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</row>
        <row r="75">
          <cell r="C75">
            <v>10</v>
          </cell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</row>
        <row r="76">
          <cell r="C76">
            <v>10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</row>
        <row r="77">
          <cell r="C77">
            <v>10</v>
          </cell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K77">
            <v>1</v>
          </cell>
          <cell r="L77">
            <v>1</v>
          </cell>
          <cell r="M77">
            <v>1</v>
          </cell>
        </row>
        <row r="78">
          <cell r="C78">
            <v>10</v>
          </cell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</row>
        <row r="79">
          <cell r="C79">
            <v>10</v>
          </cell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</row>
        <row r="80">
          <cell r="C80">
            <v>10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</row>
        <row r="81">
          <cell r="C81">
            <v>10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</row>
        <row r="82">
          <cell r="C82">
            <v>110</v>
          </cell>
          <cell r="D82">
            <v>11</v>
          </cell>
          <cell r="E82">
            <v>11</v>
          </cell>
          <cell r="F82">
            <v>11</v>
          </cell>
          <cell r="G82">
            <v>11</v>
          </cell>
          <cell r="H82">
            <v>11</v>
          </cell>
          <cell r="I82">
            <v>11</v>
          </cell>
          <cell r="J82">
            <v>11</v>
          </cell>
          <cell r="K82">
            <v>11</v>
          </cell>
          <cell r="L82">
            <v>11</v>
          </cell>
          <cell r="M82">
            <v>11</v>
          </cell>
        </row>
        <row r="83">
          <cell r="D83">
            <v>103</v>
          </cell>
          <cell r="E83">
            <v>62</v>
          </cell>
          <cell r="F83">
            <v>42</v>
          </cell>
          <cell r="G83">
            <v>42</v>
          </cell>
          <cell r="H83">
            <v>42</v>
          </cell>
          <cell r="I83">
            <v>33</v>
          </cell>
          <cell r="J83">
            <v>24</v>
          </cell>
          <cell r="K83">
            <v>22.333333333333332</v>
          </cell>
          <cell r="L83">
            <v>19</v>
          </cell>
          <cell r="M83">
            <v>13</v>
          </cell>
        </row>
        <row r="84">
          <cell r="C84">
            <v>4425.6666666666661</v>
          </cell>
          <cell r="D84">
            <v>1133</v>
          </cell>
          <cell r="E84">
            <v>682</v>
          </cell>
          <cell r="F84">
            <v>462</v>
          </cell>
          <cell r="G84">
            <v>462</v>
          </cell>
          <cell r="H84">
            <v>462</v>
          </cell>
          <cell r="I84">
            <v>363</v>
          </cell>
          <cell r="J84">
            <v>264</v>
          </cell>
          <cell r="K84">
            <v>245.66666666666666</v>
          </cell>
          <cell r="L84">
            <v>209</v>
          </cell>
          <cell r="M84">
            <v>143</v>
          </cell>
        </row>
        <row r="88">
          <cell r="C88">
            <v>10</v>
          </cell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</row>
        <row r="89">
          <cell r="C89">
            <v>10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</row>
        <row r="90">
          <cell r="C90">
            <v>10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</row>
        <row r="91">
          <cell r="C91">
            <v>10</v>
          </cell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</row>
        <row r="92">
          <cell r="C92">
            <v>10</v>
          </cell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</row>
        <row r="93">
          <cell r="C93">
            <v>10</v>
          </cell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</row>
        <row r="94">
          <cell r="C94">
            <v>10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K94">
            <v>1</v>
          </cell>
          <cell r="L94">
            <v>1</v>
          </cell>
          <cell r="M94">
            <v>1</v>
          </cell>
        </row>
        <row r="95">
          <cell r="C95">
            <v>10</v>
          </cell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</row>
        <row r="96">
          <cell r="C96">
            <v>10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</row>
        <row r="97">
          <cell r="C97">
            <v>10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</row>
        <row r="98">
          <cell r="C98">
            <v>10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</row>
        <row r="99">
          <cell r="C99">
            <v>110</v>
          </cell>
          <cell r="D99">
            <v>11</v>
          </cell>
          <cell r="E99">
            <v>11</v>
          </cell>
          <cell r="F99">
            <v>11</v>
          </cell>
          <cell r="G99">
            <v>11</v>
          </cell>
          <cell r="H99">
            <v>11</v>
          </cell>
          <cell r="I99">
            <v>11</v>
          </cell>
          <cell r="J99">
            <v>11</v>
          </cell>
          <cell r="K99">
            <v>11</v>
          </cell>
          <cell r="L99">
            <v>11</v>
          </cell>
          <cell r="M99">
            <v>11</v>
          </cell>
        </row>
        <row r="100">
          <cell r="D100">
            <v>103</v>
          </cell>
          <cell r="E100">
            <v>62</v>
          </cell>
          <cell r="F100">
            <v>42</v>
          </cell>
          <cell r="G100">
            <v>42</v>
          </cell>
          <cell r="H100">
            <v>42</v>
          </cell>
          <cell r="I100">
            <v>33</v>
          </cell>
          <cell r="J100">
            <v>24</v>
          </cell>
          <cell r="K100">
            <v>22.333333333333332</v>
          </cell>
          <cell r="L100">
            <v>19</v>
          </cell>
          <cell r="M100">
            <v>13</v>
          </cell>
        </row>
        <row r="101">
          <cell r="C101">
            <v>4425.6666666666661</v>
          </cell>
          <cell r="D101">
            <v>1133</v>
          </cell>
          <cell r="E101">
            <v>682</v>
          </cell>
          <cell r="F101">
            <v>462</v>
          </cell>
          <cell r="G101">
            <v>462</v>
          </cell>
          <cell r="H101">
            <v>462</v>
          </cell>
          <cell r="I101">
            <v>363</v>
          </cell>
          <cell r="J101">
            <v>264</v>
          </cell>
          <cell r="K101">
            <v>245.66666666666666</v>
          </cell>
          <cell r="L101">
            <v>209</v>
          </cell>
          <cell r="M101">
            <v>143</v>
          </cell>
        </row>
        <row r="105">
          <cell r="C105">
            <v>10</v>
          </cell>
          <cell r="D105">
            <v>1</v>
          </cell>
          <cell r="E105">
            <v>1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</row>
        <row r="106">
          <cell r="C106">
            <v>10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</row>
        <row r="107">
          <cell r="C107">
            <v>10</v>
          </cell>
          <cell r="D107">
            <v>1</v>
          </cell>
          <cell r="E107">
            <v>1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</row>
        <row r="108">
          <cell r="C108">
            <v>10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</row>
        <row r="109">
          <cell r="C109">
            <v>10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</row>
        <row r="110">
          <cell r="C110">
            <v>10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</row>
        <row r="111">
          <cell r="C111">
            <v>10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K111">
            <v>1</v>
          </cell>
          <cell r="L111">
            <v>1</v>
          </cell>
          <cell r="M111">
            <v>1</v>
          </cell>
        </row>
        <row r="112">
          <cell r="C112">
            <v>10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  <cell r="M112">
            <v>1</v>
          </cell>
        </row>
        <row r="113">
          <cell r="C113">
            <v>10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</row>
        <row r="114">
          <cell r="C114">
            <v>10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</row>
        <row r="115">
          <cell r="C115">
            <v>10</v>
          </cell>
          <cell r="D115">
            <v>1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1</v>
          </cell>
          <cell r="M115">
            <v>1</v>
          </cell>
        </row>
        <row r="116">
          <cell r="C116">
            <v>110</v>
          </cell>
          <cell r="D116">
            <v>11</v>
          </cell>
          <cell r="E116">
            <v>11</v>
          </cell>
          <cell r="F116">
            <v>11</v>
          </cell>
          <cell r="G116">
            <v>11</v>
          </cell>
          <cell r="H116">
            <v>11</v>
          </cell>
          <cell r="I116">
            <v>11</v>
          </cell>
          <cell r="J116">
            <v>11</v>
          </cell>
          <cell r="K116">
            <v>11</v>
          </cell>
          <cell r="L116">
            <v>11</v>
          </cell>
          <cell r="M116">
            <v>11</v>
          </cell>
        </row>
        <row r="117">
          <cell r="D117">
            <v>103</v>
          </cell>
          <cell r="E117">
            <v>62</v>
          </cell>
          <cell r="F117">
            <v>42</v>
          </cell>
          <cell r="G117">
            <v>42</v>
          </cell>
          <cell r="H117">
            <v>42</v>
          </cell>
          <cell r="I117">
            <v>33</v>
          </cell>
          <cell r="J117">
            <v>24</v>
          </cell>
          <cell r="K117">
            <v>22.333333333333332</v>
          </cell>
          <cell r="L117">
            <v>19</v>
          </cell>
          <cell r="M117">
            <v>13</v>
          </cell>
        </row>
        <row r="118">
          <cell r="C118">
            <v>4425.6666666666661</v>
          </cell>
          <cell r="D118">
            <v>1133</v>
          </cell>
          <cell r="E118">
            <v>682</v>
          </cell>
          <cell r="F118">
            <v>462</v>
          </cell>
          <cell r="G118">
            <v>462</v>
          </cell>
          <cell r="H118">
            <v>462</v>
          </cell>
          <cell r="I118">
            <v>363</v>
          </cell>
          <cell r="J118">
            <v>264</v>
          </cell>
          <cell r="K118">
            <v>245.66666666666666</v>
          </cell>
          <cell r="L118">
            <v>209</v>
          </cell>
          <cell r="M118">
            <v>143</v>
          </cell>
        </row>
        <row r="157">
          <cell r="C157">
            <v>10</v>
          </cell>
          <cell r="D157">
            <v>1</v>
          </cell>
          <cell r="E157">
            <v>1</v>
          </cell>
          <cell r="F157">
            <v>1</v>
          </cell>
          <cell r="G157">
            <v>1</v>
          </cell>
          <cell r="H157">
            <v>1</v>
          </cell>
          <cell r="I157">
            <v>1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</row>
        <row r="158">
          <cell r="C158">
            <v>10</v>
          </cell>
          <cell r="D158">
            <v>1</v>
          </cell>
          <cell r="E158">
            <v>1</v>
          </cell>
          <cell r="F158">
            <v>1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</row>
        <row r="159">
          <cell r="C159">
            <v>10</v>
          </cell>
          <cell r="D159">
            <v>1</v>
          </cell>
          <cell r="E159">
            <v>1</v>
          </cell>
          <cell r="F159">
            <v>1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</row>
        <row r="160">
          <cell r="C160">
            <v>10</v>
          </cell>
          <cell r="D160">
            <v>1</v>
          </cell>
          <cell r="E160">
            <v>1</v>
          </cell>
          <cell r="F160">
            <v>1</v>
          </cell>
          <cell r="G160">
            <v>1</v>
          </cell>
          <cell r="H160">
            <v>1</v>
          </cell>
          <cell r="J160">
            <v>1</v>
          </cell>
          <cell r="K160">
            <v>1</v>
          </cell>
          <cell r="L160">
            <v>1</v>
          </cell>
          <cell r="M160">
            <v>1</v>
          </cell>
        </row>
        <row r="161">
          <cell r="C161">
            <v>10</v>
          </cell>
          <cell r="D161">
            <v>1</v>
          </cell>
          <cell r="E161">
            <v>1</v>
          </cell>
          <cell r="F161">
            <v>1</v>
          </cell>
          <cell r="G161">
            <v>1</v>
          </cell>
          <cell r="H161">
            <v>1</v>
          </cell>
          <cell r="J161">
            <v>1</v>
          </cell>
          <cell r="K161">
            <v>1</v>
          </cell>
          <cell r="L161">
            <v>1</v>
          </cell>
          <cell r="M161">
            <v>1</v>
          </cell>
        </row>
        <row r="162">
          <cell r="C162">
            <v>10</v>
          </cell>
          <cell r="D162">
            <v>1</v>
          </cell>
          <cell r="E162">
            <v>1</v>
          </cell>
          <cell r="F162">
            <v>1</v>
          </cell>
          <cell r="G162">
            <v>1</v>
          </cell>
          <cell r="H162">
            <v>1</v>
          </cell>
          <cell r="I162">
            <v>1</v>
          </cell>
          <cell r="J162">
            <v>1</v>
          </cell>
          <cell r="K162">
            <v>1</v>
          </cell>
          <cell r="L162">
            <v>1</v>
          </cell>
          <cell r="M162">
            <v>1</v>
          </cell>
        </row>
        <row r="163">
          <cell r="C163">
            <v>10</v>
          </cell>
          <cell r="D163">
            <v>1</v>
          </cell>
          <cell r="E163">
            <v>1</v>
          </cell>
          <cell r="F163">
            <v>1</v>
          </cell>
          <cell r="G163">
            <v>1</v>
          </cell>
          <cell r="H163">
            <v>1</v>
          </cell>
          <cell r="I163">
            <v>1</v>
          </cell>
          <cell r="K163">
            <v>1</v>
          </cell>
          <cell r="L163">
            <v>1</v>
          </cell>
          <cell r="M163">
            <v>1</v>
          </cell>
        </row>
        <row r="164">
          <cell r="C164">
            <v>10</v>
          </cell>
          <cell r="D164">
            <v>1</v>
          </cell>
          <cell r="E164">
            <v>1</v>
          </cell>
          <cell r="F164">
            <v>1</v>
          </cell>
          <cell r="G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>
            <v>1</v>
          </cell>
          <cell r="M164">
            <v>1</v>
          </cell>
        </row>
        <row r="165">
          <cell r="C165">
            <v>10</v>
          </cell>
          <cell r="D165">
            <v>1</v>
          </cell>
          <cell r="E165">
            <v>1</v>
          </cell>
          <cell r="F165">
            <v>1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>
            <v>1</v>
          </cell>
        </row>
        <row r="166">
          <cell r="C166">
            <v>10</v>
          </cell>
          <cell r="D166">
            <v>1</v>
          </cell>
          <cell r="E166">
            <v>1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</v>
          </cell>
          <cell r="K166">
            <v>1</v>
          </cell>
          <cell r="L166">
            <v>1</v>
          </cell>
          <cell r="M166">
            <v>1</v>
          </cell>
        </row>
        <row r="167">
          <cell r="C167">
            <v>10</v>
          </cell>
          <cell r="D167">
            <v>1</v>
          </cell>
          <cell r="E167">
            <v>1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  <cell r="K167">
            <v>1</v>
          </cell>
          <cell r="L167">
            <v>1</v>
          </cell>
          <cell r="M167">
            <v>1</v>
          </cell>
        </row>
        <row r="168">
          <cell r="C168">
            <v>110</v>
          </cell>
          <cell r="D168">
            <v>11</v>
          </cell>
          <cell r="E168">
            <v>11</v>
          </cell>
          <cell r="F168">
            <v>11</v>
          </cell>
          <cell r="G168">
            <v>11</v>
          </cell>
          <cell r="H168">
            <v>11</v>
          </cell>
          <cell r="I168">
            <v>11</v>
          </cell>
          <cell r="J168">
            <v>11</v>
          </cell>
          <cell r="K168">
            <v>11</v>
          </cell>
          <cell r="L168">
            <v>11</v>
          </cell>
          <cell r="M168">
            <v>11</v>
          </cell>
        </row>
        <row r="169">
          <cell r="D169">
            <v>103</v>
          </cell>
          <cell r="E169">
            <v>62</v>
          </cell>
          <cell r="F169">
            <v>42</v>
          </cell>
          <cell r="G169">
            <v>42</v>
          </cell>
          <cell r="H169">
            <v>42</v>
          </cell>
          <cell r="I169">
            <v>33</v>
          </cell>
          <cell r="J169">
            <v>24</v>
          </cell>
          <cell r="K169">
            <v>22.333333333333332</v>
          </cell>
          <cell r="L169">
            <v>19</v>
          </cell>
          <cell r="M169">
            <v>13</v>
          </cell>
        </row>
        <row r="170">
          <cell r="C170">
            <v>4425.6666666666661</v>
          </cell>
          <cell r="D170">
            <v>1133</v>
          </cell>
          <cell r="E170">
            <v>682</v>
          </cell>
          <cell r="F170">
            <v>462</v>
          </cell>
          <cell r="G170">
            <v>462</v>
          </cell>
          <cell r="H170">
            <v>462</v>
          </cell>
          <cell r="I170">
            <v>363</v>
          </cell>
          <cell r="J170">
            <v>264</v>
          </cell>
          <cell r="K170">
            <v>245.66666666666666</v>
          </cell>
          <cell r="L170">
            <v>209</v>
          </cell>
          <cell r="M170">
            <v>143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3" sqref="D3"/>
    </sheetView>
  </sheetViews>
  <sheetFormatPr defaultColWidth="0" defaultRowHeight="15" zeroHeight="1" x14ac:dyDescent="0.25"/>
  <cols>
    <col min="1" max="1" width="2.7109375" style="11" customWidth="1"/>
    <col min="2" max="3" width="11.28515625" customWidth="1"/>
    <col min="4" max="4" width="10.7109375" bestFit="1" customWidth="1"/>
    <col min="5" max="5" width="9.140625" customWidth="1"/>
    <col min="6" max="16384" width="9.140625" hidden="1"/>
  </cols>
  <sheetData>
    <row r="1" spans="2:4" x14ac:dyDescent="0.25"/>
    <row r="2" spans="2:4" x14ac:dyDescent="0.25">
      <c r="B2" s="10" t="s">
        <v>240</v>
      </c>
      <c r="D2" s="12">
        <v>42983</v>
      </c>
    </row>
    <row r="3" spans="2:4" x14ac:dyDescent="0.25"/>
    <row r="4" spans="2:4" x14ac:dyDescent="0.25"/>
    <row r="5" spans="2:4" x14ac:dyDescent="0.25"/>
    <row r="6" spans="2:4" x14ac:dyDescent="0.25"/>
    <row r="7" spans="2:4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="70" zoomScaleNormal="70" workbookViewId="0"/>
  </sheetViews>
  <sheetFormatPr defaultColWidth="0" defaultRowHeight="15.75" zeroHeight="1" x14ac:dyDescent="0.25"/>
  <cols>
    <col min="1" max="1" width="9.140625" style="32" customWidth="1"/>
    <col min="2" max="2" width="14" style="32" customWidth="1"/>
    <col min="3" max="8" width="9.140625" style="32" customWidth="1"/>
    <col min="9" max="9" width="9" style="32" customWidth="1"/>
    <col min="10" max="16" width="9.140625" style="32" customWidth="1"/>
    <col min="17" max="16384" width="9.140625" style="32" hidden="1"/>
  </cols>
  <sheetData>
    <row r="1" spans="1:10" ht="18.75" x14ac:dyDescent="0.3">
      <c r="A1" s="174" t="s">
        <v>0</v>
      </c>
    </row>
    <row r="2" spans="1:10" ht="18.75" x14ac:dyDescent="0.3">
      <c r="A2" s="174"/>
    </row>
    <row r="3" spans="1:10" x14ac:dyDescent="0.25">
      <c r="A3" s="106" t="s">
        <v>83</v>
      </c>
    </row>
    <row r="4" spans="1:10" x14ac:dyDescent="0.25">
      <c r="A4" s="32" t="s">
        <v>1</v>
      </c>
    </row>
    <row r="5" spans="1:10" x14ac:dyDescent="0.25">
      <c r="A5" s="32" t="s">
        <v>160</v>
      </c>
    </row>
    <row r="6" spans="1:10" x14ac:dyDescent="0.25">
      <c r="A6" s="32" t="s">
        <v>2</v>
      </c>
    </row>
    <row r="7" spans="1:10" x14ac:dyDescent="0.25"/>
    <row r="8" spans="1:10" x14ac:dyDescent="0.25">
      <c r="A8" s="32" t="s">
        <v>161</v>
      </c>
    </row>
    <row r="9" spans="1:10" x14ac:dyDescent="0.25">
      <c r="A9" s="32" t="s">
        <v>162</v>
      </c>
    </row>
    <row r="10" spans="1:10" x14ac:dyDescent="0.25">
      <c r="A10" s="32" t="s">
        <v>163</v>
      </c>
      <c r="J10" s="105" t="s">
        <v>272</v>
      </c>
    </row>
    <row r="11" spans="1:10" x14ac:dyDescent="0.25"/>
    <row r="12" spans="1:10" x14ac:dyDescent="0.25">
      <c r="A12" s="106" t="s">
        <v>3</v>
      </c>
    </row>
    <row r="13" spans="1:10" x14ac:dyDescent="0.25">
      <c r="A13" s="97" t="s">
        <v>77</v>
      </c>
      <c r="B13" s="97"/>
      <c r="C13" s="97"/>
      <c r="D13" s="97"/>
    </row>
    <row r="14" spans="1:10" x14ac:dyDescent="0.25"/>
    <row r="15" spans="1:10" x14ac:dyDescent="0.25">
      <c r="A15" s="106" t="s">
        <v>78</v>
      </c>
    </row>
    <row r="16" spans="1:10" x14ac:dyDescent="0.25">
      <c r="A16" s="32" t="s">
        <v>80</v>
      </c>
      <c r="C16" s="32" t="s">
        <v>4</v>
      </c>
    </row>
    <row r="17" spans="1:13" ht="6.75" customHeight="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x14ac:dyDescent="0.25">
      <c r="A18" s="32" t="s">
        <v>81</v>
      </c>
      <c r="C18" s="32" t="s">
        <v>110</v>
      </c>
    </row>
    <row r="19" spans="1:13" ht="6" customHeight="1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x14ac:dyDescent="0.25">
      <c r="A20" s="32" t="s">
        <v>84</v>
      </c>
      <c r="C20" s="32" t="s">
        <v>93</v>
      </c>
    </row>
    <row r="21" spans="1:13" x14ac:dyDescent="0.25">
      <c r="C21" s="32" t="s">
        <v>5</v>
      </c>
    </row>
    <row r="22" spans="1:13" x14ac:dyDescent="0.25">
      <c r="C22" s="32" t="s">
        <v>6</v>
      </c>
    </row>
    <row r="23" spans="1:13" ht="4.5" customHeight="1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6.5" customHeight="1" x14ac:dyDescent="0.25">
      <c r="A24" s="99" t="s">
        <v>111</v>
      </c>
      <c r="B24" s="99"/>
      <c r="C24" s="100" t="s">
        <v>112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6.5" customHeight="1" x14ac:dyDescent="0.25">
      <c r="A25" s="99"/>
      <c r="B25" s="99"/>
      <c r="C25" s="100" t="s">
        <v>113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6.5" customHeight="1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6.5" customHeight="1" x14ac:dyDescent="0.25">
      <c r="A27" s="101" t="s">
        <v>114</v>
      </c>
      <c r="B27" s="99"/>
      <c r="C27" s="100" t="s">
        <v>165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6.5" customHeight="1" x14ac:dyDescent="0.25">
      <c r="A28" s="99"/>
      <c r="B28" s="99"/>
      <c r="C28" s="100" t="s">
        <v>115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6.5" customHeight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4.5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5" customHeight="1" x14ac:dyDescent="0.25">
      <c r="A31" s="102" t="s">
        <v>116</v>
      </c>
      <c r="B31" s="102"/>
      <c r="C31" s="103" t="s">
        <v>94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4.5" customHeight="1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x14ac:dyDescent="0.25">
      <c r="A33" s="32" t="s">
        <v>101</v>
      </c>
      <c r="C33" s="32" t="s">
        <v>7</v>
      </c>
    </row>
    <row r="34" spans="1:13" ht="4.5" customHeight="1" x14ac:dyDescent="0.2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x14ac:dyDescent="0.25">
      <c r="A35" s="32" t="s">
        <v>156</v>
      </c>
      <c r="C35" s="32" t="s">
        <v>157</v>
      </c>
    </row>
    <row r="36" spans="1:13" x14ac:dyDescent="0.25">
      <c r="C36" s="32" t="s">
        <v>8</v>
      </c>
    </row>
    <row r="37" spans="1:13" ht="5.25" customHeight="1" x14ac:dyDescent="0.2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1:13" x14ac:dyDescent="0.25">
      <c r="A38" s="32" t="s">
        <v>95</v>
      </c>
      <c r="C38" s="32" t="s">
        <v>271</v>
      </c>
    </row>
    <row r="39" spans="1:13" x14ac:dyDescent="0.25">
      <c r="C39" s="32" t="s">
        <v>100</v>
      </c>
    </row>
    <row r="40" spans="1:13" x14ac:dyDescent="0.25">
      <c r="C40" s="32" t="s">
        <v>73</v>
      </c>
    </row>
    <row r="41" spans="1:13" x14ac:dyDescent="0.25">
      <c r="C41" s="104" t="s">
        <v>164</v>
      </c>
    </row>
    <row r="42" spans="1:13" x14ac:dyDescent="0.25">
      <c r="C42" s="32" t="s">
        <v>79</v>
      </c>
    </row>
    <row r="43" spans="1:13" x14ac:dyDescent="0.25">
      <c r="C43" s="32" t="s">
        <v>74</v>
      </c>
    </row>
    <row r="44" spans="1:13" ht="5.25" customHeight="1" x14ac:dyDescent="0.2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x14ac:dyDescent="0.25">
      <c r="A45" s="32" t="s">
        <v>96</v>
      </c>
      <c r="C45" s="32" t="s">
        <v>82</v>
      </c>
    </row>
    <row r="46" spans="1:13" x14ac:dyDescent="0.25">
      <c r="C46" s="32" t="s">
        <v>104</v>
      </c>
    </row>
    <row r="47" spans="1:13" x14ac:dyDescent="0.25">
      <c r="C47" s="32" t="s">
        <v>103</v>
      </c>
    </row>
    <row r="48" spans="1:13" x14ac:dyDescent="0.25"/>
    <row r="49" x14ac:dyDescent="0.25"/>
    <row r="50" x14ac:dyDescent="0.25"/>
    <row r="51" ht="15.75" customHeigh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Footer>&amp;L&amp;F&amp;R&amp;D Susan McIntosh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="70" zoomScaleNormal="70" workbookViewId="0"/>
  </sheetViews>
  <sheetFormatPr defaultColWidth="0" defaultRowHeight="15.75" zeroHeight="1" x14ac:dyDescent="0.25"/>
  <cols>
    <col min="1" max="1" width="28.5703125" style="15" customWidth="1"/>
    <col min="2" max="2" width="20.85546875" style="15" customWidth="1"/>
    <col min="3" max="3" width="32.42578125" style="15" customWidth="1"/>
    <col min="4" max="4" width="33.28515625" style="15" customWidth="1"/>
    <col min="5" max="5" width="16.7109375" style="15" customWidth="1"/>
    <col min="6" max="6" width="20.5703125" style="15" bestFit="1" customWidth="1"/>
    <col min="7" max="7" width="18" style="15" customWidth="1"/>
    <col min="8" max="8" width="23" style="15" customWidth="1"/>
    <col min="9" max="9" width="6.42578125" style="15" customWidth="1"/>
    <col min="10" max="12" width="6" style="15" bestFit="1" customWidth="1"/>
    <col min="13" max="13" width="9.140625" style="15" customWidth="1"/>
    <col min="14" max="16384" width="9.140625" style="15" hidden="1"/>
  </cols>
  <sheetData>
    <row r="1" spans="1:10" ht="26.25" x14ac:dyDescent="0.4">
      <c r="A1" s="173" t="s">
        <v>9</v>
      </c>
      <c r="B1" s="14"/>
      <c r="C1" s="14"/>
      <c r="D1" s="96" t="s">
        <v>10</v>
      </c>
    </row>
    <row r="2" spans="1:10" x14ac:dyDescent="0.25">
      <c r="D2" s="15" t="s">
        <v>158</v>
      </c>
      <c r="E2" s="16" t="s">
        <v>159</v>
      </c>
    </row>
    <row r="3" spans="1:10" ht="22.5" customHeight="1" x14ac:dyDescent="0.25">
      <c r="A3" s="4" t="s">
        <v>11</v>
      </c>
      <c r="B3" s="1" t="s">
        <v>269</v>
      </c>
      <c r="D3" s="17" t="s">
        <v>88</v>
      </c>
      <c r="E3" s="18"/>
      <c r="F3" s="19" t="s">
        <v>12</v>
      </c>
      <c r="G3" s="19"/>
      <c r="H3" s="19"/>
    </row>
    <row r="4" spans="1:10" ht="173.25" customHeight="1" x14ac:dyDescent="0.25">
      <c r="A4" s="5" t="s">
        <v>13</v>
      </c>
      <c r="B4" s="13" t="s">
        <v>270</v>
      </c>
      <c r="D4" s="20" t="s">
        <v>264</v>
      </c>
      <c r="E4" s="21" t="s">
        <v>14</v>
      </c>
      <c r="F4" s="22" t="s">
        <v>267</v>
      </c>
      <c r="G4" s="22" t="s">
        <v>268</v>
      </c>
      <c r="H4" s="22" t="s">
        <v>265</v>
      </c>
    </row>
    <row r="5" spans="1:10" ht="22.5" customHeight="1" x14ac:dyDescent="0.25">
      <c r="A5" s="5" t="s">
        <v>18</v>
      </c>
      <c r="B5" s="2" t="s">
        <v>86</v>
      </c>
      <c r="D5" s="23" t="s">
        <v>262</v>
      </c>
      <c r="E5" s="24">
        <v>15500</v>
      </c>
      <c r="F5" s="25"/>
      <c r="G5" s="24"/>
      <c r="H5" s="24">
        <v>25732</v>
      </c>
    </row>
    <row r="6" spans="1:10" ht="22.5" customHeight="1" x14ac:dyDescent="0.25">
      <c r="A6" s="6" t="s">
        <v>246</v>
      </c>
      <c r="B6" s="2" t="s">
        <v>85</v>
      </c>
      <c r="D6" s="26" t="s">
        <v>266</v>
      </c>
      <c r="E6" s="27">
        <v>12300</v>
      </c>
      <c r="F6" s="28">
        <v>8200</v>
      </c>
      <c r="G6" s="27">
        <v>6333</v>
      </c>
      <c r="H6" s="27">
        <v>23393</v>
      </c>
    </row>
    <row r="7" spans="1:10" ht="23.25" customHeight="1" x14ac:dyDescent="0.25">
      <c r="A7" s="7" t="s">
        <v>23</v>
      </c>
      <c r="B7" s="9" t="s">
        <v>151</v>
      </c>
      <c r="D7" s="29" t="s">
        <v>20</v>
      </c>
      <c r="E7" s="30">
        <v>26600</v>
      </c>
      <c r="F7" s="31">
        <v>20550</v>
      </c>
      <c r="G7" s="30">
        <v>16753</v>
      </c>
      <c r="H7" s="30">
        <v>51464</v>
      </c>
    </row>
    <row r="8" spans="1:10" ht="23.25" customHeight="1" x14ac:dyDescent="0.25">
      <c r="A8" s="8" t="s">
        <v>25</v>
      </c>
      <c r="B8" s="3">
        <v>180</v>
      </c>
      <c r="D8" s="32"/>
      <c r="E8" s="32"/>
      <c r="F8" s="32"/>
      <c r="G8" s="32"/>
      <c r="H8" s="32"/>
    </row>
    <row r="9" spans="1:10" x14ac:dyDescent="0.25"/>
    <row r="10" spans="1:10" ht="42" customHeight="1" x14ac:dyDescent="0.25">
      <c r="C10" s="26"/>
      <c r="D10" s="33" t="s">
        <v>247</v>
      </c>
      <c r="E10" s="33"/>
      <c r="F10" s="33"/>
      <c r="G10" s="34"/>
      <c r="H10" s="35"/>
    </row>
    <row r="11" spans="1:10" ht="27.75" customHeight="1" x14ac:dyDescent="0.25">
      <c r="C11" s="36"/>
      <c r="D11" s="37" t="str">
        <f>First_Year_Starts</f>
        <v>20/21</v>
      </c>
      <c r="E11" s="37" t="str">
        <f>CONCATENATE((LEFT(D11,2)+1),"/",(RIGHT(D11,2)+1))</f>
        <v>21/22</v>
      </c>
      <c r="F11" s="37" t="str">
        <f>CONCATENATE((LEFT(E11,2)+1),"/",(RIGHT(E11,2)+1))</f>
        <v>22/23</v>
      </c>
      <c r="G11" s="37" t="str">
        <f>CONCATENATE((LEFT(F11,2)+1),"/",(RIGHT(F11,2)+1))</f>
        <v>23/24</v>
      </c>
      <c r="H11" s="38"/>
    </row>
    <row r="12" spans="1:10" x14ac:dyDescent="0.25">
      <c r="C12" s="23" t="s">
        <v>263</v>
      </c>
      <c r="D12" s="39">
        <v>3.3</v>
      </c>
      <c r="E12" s="40">
        <v>6</v>
      </c>
      <c r="F12" s="40">
        <v>10</v>
      </c>
      <c r="G12" s="40">
        <v>14</v>
      </c>
      <c r="H12" s="41"/>
      <c r="J12" s="32"/>
    </row>
    <row r="13" spans="1:10" x14ac:dyDescent="0.25">
      <c r="C13" s="42"/>
      <c r="D13" s="43"/>
      <c r="E13" s="44"/>
      <c r="F13" s="44"/>
      <c r="G13" s="44"/>
      <c r="H13" s="41"/>
    </row>
    <row r="14" spans="1:10" x14ac:dyDescent="0.25">
      <c r="C14" s="45" t="s">
        <v>26</v>
      </c>
      <c r="D14" s="46">
        <f>SUM(Home_Students_Y1:Interntnl_Students_Y1)</f>
        <v>3.3</v>
      </c>
      <c r="E14" s="47">
        <f>SUM(Home_Students_Y2:Interntnl_Students_Y2)</f>
        <v>6</v>
      </c>
      <c r="F14" s="47">
        <f>SUM(Home_Students_Y3:Interntnl_Students_Y3)</f>
        <v>10</v>
      </c>
      <c r="G14" s="47">
        <f>SUM(Home_Students_Y4:Interntnl_Students_Y4)</f>
        <v>14</v>
      </c>
      <c r="H14" s="48"/>
    </row>
    <row r="15" spans="1:10" x14ac:dyDescent="0.25"/>
    <row r="16" spans="1:10" x14ac:dyDescent="0.25">
      <c r="A16" s="14" t="s">
        <v>27</v>
      </c>
      <c r="D16" s="37" t="str">
        <f>D11</f>
        <v>20/21</v>
      </c>
      <c r="E16" s="37" t="str">
        <f>E11</f>
        <v>21/22</v>
      </c>
      <c r="F16" s="37" t="str">
        <f>F11</f>
        <v>22/23</v>
      </c>
      <c r="G16" s="37" t="str">
        <f>G11</f>
        <v>23/24</v>
      </c>
      <c r="H16" s="49"/>
    </row>
    <row r="17" spans="1:12" x14ac:dyDescent="0.25">
      <c r="A17" s="14" t="s">
        <v>28</v>
      </c>
      <c r="D17" s="36"/>
      <c r="E17" s="36"/>
      <c r="F17" s="36"/>
      <c r="G17" s="36"/>
      <c r="H17" s="50"/>
    </row>
    <row r="18" spans="1:12" x14ac:dyDescent="0.25">
      <c r="A18" s="15" t="s">
        <v>29</v>
      </c>
      <c r="D18" s="51">
        <f>(Home_Students_Y1*HomeEU_Fee) + (Home_Students_Y1*APCs_Fee)</f>
        <v>51150</v>
      </c>
      <c r="E18" s="51">
        <f>(Home_Students_Y2*HomeEU_Fee) + (Home_Students_Y2* APCs_Fee)</f>
        <v>93000</v>
      </c>
      <c r="F18" s="51">
        <f>(Home_Students_Y3*HomeEU_Fee) + (Home_Students_Y3*APCs_Fee)</f>
        <v>155000</v>
      </c>
      <c r="G18" s="51">
        <f>(Home_Students_Y4*HomeEU_Fee) + (Home_Students_Y4*APCs_Fee)</f>
        <v>217000</v>
      </c>
      <c r="H18" s="41"/>
    </row>
    <row r="19" spans="1:12" x14ac:dyDescent="0.25">
      <c r="A19" s="15" t="s">
        <v>20</v>
      </c>
      <c r="D19" s="52">
        <f>(Interntnl_Students_Y1*International_Fee) + (Interntnl_Students_Y1*APCs_Fee)</f>
        <v>0</v>
      </c>
      <c r="E19" s="52">
        <f>(Interntnl_Students_Y2*International_Fee) + (Interntnl_Students_Y2*APCs_Fee)</f>
        <v>0</v>
      </c>
      <c r="F19" s="52">
        <f>(Interntnl_Students_Y3*International_Fee) + (Interntnl_Students_Y3*APCs_Fee)</f>
        <v>0</v>
      </c>
      <c r="G19" s="52">
        <f>(Interntnl_Students_Y4*International_Fee) + (Interntnl_Students_Y4*APCs_Fee)</f>
        <v>0</v>
      </c>
      <c r="H19" s="41"/>
    </row>
    <row r="20" spans="1:12" x14ac:dyDescent="0.25">
      <c r="A20" s="15" t="s">
        <v>30</v>
      </c>
      <c r="C20" s="53"/>
      <c r="D20" s="54">
        <f>SUM(HomeEU_Fee_Income_Y1:Interntnl_Fee_Income_Y1)</f>
        <v>51150</v>
      </c>
      <c r="E20" s="54">
        <f>SUM(HomeEU_Fee_Income_Y2:Interntnl_Fee_Income_Y2)</f>
        <v>93000</v>
      </c>
      <c r="F20" s="54">
        <f>SUM(HomeEU_Fee_Income_Y3:Interntnl_Fee_Income_Y3)</f>
        <v>155000</v>
      </c>
      <c r="G20" s="54">
        <f>SUM(HomeEU_Fee_Income_Y4:Interntnl_Fee_Income_Y4)</f>
        <v>217000</v>
      </c>
      <c r="H20" s="55"/>
    </row>
    <row r="21" spans="1:12" x14ac:dyDescent="0.25">
      <c r="A21" s="15" t="s">
        <v>106</v>
      </c>
      <c r="D21" s="56"/>
      <c r="E21" s="56"/>
      <c r="F21" s="56"/>
      <c r="G21" s="56"/>
      <c r="H21" s="55"/>
    </row>
    <row r="22" spans="1:12" x14ac:dyDescent="0.25">
      <c r="A22" s="15" t="s">
        <v>107</v>
      </c>
      <c r="D22" s="56"/>
      <c r="E22" s="56"/>
      <c r="F22" s="56"/>
      <c r="G22" s="56"/>
      <c r="H22" s="55"/>
    </row>
    <row r="23" spans="1:12" x14ac:dyDescent="0.25">
      <c r="A23" s="15" t="s">
        <v>105</v>
      </c>
      <c r="C23" s="53"/>
      <c r="D23" s="54">
        <f>SUM(D20:D22)</f>
        <v>51150</v>
      </c>
      <c r="E23" s="54">
        <f t="shared" ref="E23:G23" si="0">SUM(E20:E22)</f>
        <v>93000</v>
      </c>
      <c r="F23" s="54">
        <f t="shared" si="0"/>
        <v>155000</v>
      </c>
      <c r="G23" s="54">
        <f t="shared" si="0"/>
        <v>217000</v>
      </c>
      <c r="H23" s="55"/>
    </row>
    <row r="24" spans="1:12" x14ac:dyDescent="0.25">
      <c r="A24" s="15" t="s">
        <v>245</v>
      </c>
      <c r="B24" s="15" t="s">
        <v>109</v>
      </c>
      <c r="C24" s="57"/>
      <c r="D24" s="58">
        <f>APCs*Total_Students_Y1</f>
        <v>0</v>
      </c>
      <c r="E24" s="58">
        <f>APCs*Total_Students_Y2</f>
        <v>0</v>
      </c>
      <c r="F24" s="58">
        <f>APCs*Total_Students_Y3</f>
        <v>0</v>
      </c>
      <c r="G24" s="58">
        <f>APCs*Total_Students_Y4</f>
        <v>0</v>
      </c>
      <c r="H24" s="41"/>
    </row>
    <row r="25" spans="1:12" x14ac:dyDescent="0.25">
      <c r="A25" s="15" t="s">
        <v>31</v>
      </c>
      <c r="D25" s="40"/>
      <c r="E25" s="40"/>
      <c r="F25" s="40"/>
      <c r="G25" s="40"/>
      <c r="H25" s="41"/>
    </row>
    <row r="26" spans="1:12" x14ac:dyDescent="0.25">
      <c r="A26" s="14" t="s">
        <v>32</v>
      </c>
      <c r="D26" s="59">
        <f>SUM(D23:D25)</f>
        <v>51150</v>
      </c>
      <c r="E26" s="59">
        <f t="shared" ref="E26:G26" si="1">SUM(E23:E25)</f>
        <v>93000</v>
      </c>
      <c r="F26" s="59">
        <f t="shared" si="1"/>
        <v>155000</v>
      </c>
      <c r="G26" s="59">
        <f t="shared" si="1"/>
        <v>217000</v>
      </c>
      <c r="H26" s="55"/>
    </row>
    <row r="27" spans="1:12" x14ac:dyDescent="0.25">
      <c r="A27" s="14" t="s">
        <v>33</v>
      </c>
      <c r="D27" s="60"/>
      <c r="E27" s="60"/>
      <c r="F27" s="60"/>
      <c r="G27" s="60"/>
      <c r="H27" s="41"/>
      <c r="I27" s="26" t="s">
        <v>155</v>
      </c>
      <c r="J27" s="61"/>
      <c r="K27" s="61"/>
      <c r="L27" s="62"/>
    </row>
    <row r="28" spans="1:12" x14ac:dyDescent="0.25">
      <c r="A28" s="14" t="s">
        <v>34</v>
      </c>
      <c r="C28" s="63" t="s">
        <v>35</v>
      </c>
      <c r="D28" s="60"/>
      <c r="E28" s="60"/>
      <c r="F28" s="60"/>
      <c r="G28" s="60"/>
      <c r="H28" s="41"/>
      <c r="I28" s="64" t="str">
        <f>D16</f>
        <v>20/21</v>
      </c>
      <c r="J28" s="64" t="str">
        <f t="shared" ref="J28:L28" si="2">E16</f>
        <v>21/22</v>
      </c>
      <c r="K28" s="64" t="str">
        <f t="shared" si="2"/>
        <v>22/23</v>
      </c>
      <c r="L28" s="64" t="str">
        <f t="shared" si="2"/>
        <v>23/24</v>
      </c>
    </row>
    <row r="29" spans="1:12" x14ac:dyDescent="0.25">
      <c r="A29" s="15" t="s">
        <v>36</v>
      </c>
      <c r="C29" s="65">
        <f>Prof_Clinic_Cost\Hour</f>
        <v>103</v>
      </c>
      <c r="D29" s="51">
        <f>I29*Rate_Prof_Clinic</f>
        <v>0</v>
      </c>
      <c r="E29" s="51">
        <f>J29*Rate_Prof_Clinic</f>
        <v>0</v>
      </c>
      <c r="F29" s="51">
        <f>K29*Rate_Prof_Clinic</f>
        <v>0</v>
      </c>
      <c r="G29" s="51">
        <f>L29*Rate_Prof_Clinic</f>
        <v>0</v>
      </c>
      <c r="H29" s="41"/>
      <c r="I29" s="56"/>
      <c r="J29" s="56"/>
      <c r="K29" s="56"/>
      <c r="L29" s="56"/>
    </row>
    <row r="30" spans="1:12" x14ac:dyDescent="0.25">
      <c r="A30" s="15" t="s">
        <v>37</v>
      </c>
      <c r="C30" s="66">
        <f>Prof_Cost\Hour</f>
        <v>69</v>
      </c>
      <c r="D30" s="51">
        <f>I30*Rate_Prof</f>
        <v>0</v>
      </c>
      <c r="E30" s="51">
        <f>J30*Rate_Prof</f>
        <v>138</v>
      </c>
      <c r="F30" s="51">
        <f>K30*Rate_Prof</f>
        <v>345</v>
      </c>
      <c r="G30" s="51">
        <f>L30*Rate_Prof</f>
        <v>345</v>
      </c>
      <c r="H30" s="41"/>
      <c r="I30" s="56">
        <v>0</v>
      </c>
      <c r="J30" s="56">
        <v>2</v>
      </c>
      <c r="K30" s="56">
        <v>5</v>
      </c>
      <c r="L30" s="56">
        <v>5</v>
      </c>
    </row>
    <row r="31" spans="1:12" x14ac:dyDescent="0.25">
      <c r="A31" s="15" t="s">
        <v>38</v>
      </c>
      <c r="C31" s="66">
        <f>Senior_Lect_Cost\Hour</f>
        <v>47</v>
      </c>
      <c r="D31" s="51">
        <f>I31*Rate_Senior_Lect</f>
        <v>11750</v>
      </c>
      <c r="E31" s="51">
        <f>J31*Rate_Senior_Lect</f>
        <v>23500</v>
      </c>
      <c r="F31" s="51">
        <f>K31*Rate_Senior_Lect</f>
        <v>35250</v>
      </c>
      <c r="G31" s="51">
        <f>L31*Rate_Senior_Lect</f>
        <v>47000</v>
      </c>
      <c r="H31" s="41"/>
      <c r="I31" s="56">
        <v>250</v>
      </c>
      <c r="J31" s="56">
        <v>500</v>
      </c>
      <c r="K31" s="56">
        <v>750</v>
      </c>
      <c r="L31" s="56">
        <v>1000</v>
      </c>
    </row>
    <row r="32" spans="1:12" x14ac:dyDescent="0.25">
      <c r="A32" s="15" t="s">
        <v>39</v>
      </c>
      <c r="C32" s="66">
        <f>Senior_Lect_Cost\Hour</f>
        <v>47</v>
      </c>
      <c r="D32" s="51">
        <f>I32*Rate_Prog_Direct</f>
        <v>1410</v>
      </c>
      <c r="E32" s="51">
        <f>J32*Rate_Prog_Direct</f>
        <v>2820</v>
      </c>
      <c r="F32" s="51">
        <f>K32*Rate_Prog_Direct</f>
        <v>4700</v>
      </c>
      <c r="G32" s="51">
        <f>L32*Rate_Prog_Direct</f>
        <v>4700</v>
      </c>
      <c r="H32" s="41"/>
      <c r="I32" s="56">
        <v>30</v>
      </c>
      <c r="J32" s="56">
        <v>60</v>
      </c>
      <c r="K32" s="56">
        <v>100</v>
      </c>
      <c r="L32" s="56">
        <v>100</v>
      </c>
    </row>
    <row r="33" spans="1:12" x14ac:dyDescent="0.25">
      <c r="A33" s="15" t="s">
        <v>40</v>
      </c>
      <c r="C33" s="66">
        <f>Senior_Lect_Cost\Hour</f>
        <v>47</v>
      </c>
      <c r="D33" s="51">
        <f>I33*Rate_Personal_Tutor</f>
        <v>1410</v>
      </c>
      <c r="E33" s="51">
        <f>J33*Rate_Personal_Tutor</f>
        <v>2820</v>
      </c>
      <c r="F33" s="51">
        <f>K33*Rate_Personal_Tutor</f>
        <v>4700</v>
      </c>
      <c r="G33" s="51">
        <f>L33*Rate_Personal_Tutor</f>
        <v>6580</v>
      </c>
      <c r="H33" s="41"/>
      <c r="I33" s="56">
        <v>30</v>
      </c>
      <c r="J33" s="56">
        <v>60</v>
      </c>
      <c r="K33" s="56">
        <v>100</v>
      </c>
      <c r="L33" s="56">
        <v>140</v>
      </c>
    </row>
    <row r="34" spans="1:12" x14ac:dyDescent="0.25">
      <c r="A34" s="15" t="s">
        <v>41</v>
      </c>
      <c r="C34" s="66">
        <f>Lecturer_Cost\Hour</f>
        <v>37</v>
      </c>
      <c r="D34" s="51">
        <f>I34*Rate_Lecturer</f>
        <v>9250</v>
      </c>
      <c r="E34" s="51">
        <f>J34*Rate_Lecturer</f>
        <v>18500</v>
      </c>
      <c r="F34" s="51">
        <f>K34*Rate_Lecturer</f>
        <v>27750</v>
      </c>
      <c r="G34" s="51">
        <f>L34*Rate_Lecturer</f>
        <v>29600</v>
      </c>
      <c r="H34" s="41"/>
      <c r="I34" s="56">
        <v>250</v>
      </c>
      <c r="J34" s="56">
        <v>500</v>
      </c>
      <c r="K34" s="56">
        <v>750</v>
      </c>
      <c r="L34" s="56">
        <v>800</v>
      </c>
    </row>
    <row r="35" spans="1:12" x14ac:dyDescent="0.25">
      <c r="A35" s="15" t="s">
        <v>42</v>
      </c>
      <c r="C35" s="66">
        <f>Teaching_Sup_Cost\Hour</f>
        <v>25</v>
      </c>
      <c r="D35" s="51">
        <f>I35*Rate_TeachFellow</f>
        <v>7500</v>
      </c>
      <c r="E35" s="51">
        <f>J35*Rate_TeachFellow</f>
        <v>15000</v>
      </c>
      <c r="F35" s="51">
        <f>K35*Rate_TeachFellow</f>
        <v>20000</v>
      </c>
      <c r="G35" s="51">
        <f>L35*Rate_TeachFellow</f>
        <v>25000</v>
      </c>
      <c r="H35" s="41"/>
      <c r="I35" s="56">
        <v>300</v>
      </c>
      <c r="J35" s="56">
        <v>600</v>
      </c>
      <c r="K35" s="56">
        <v>800</v>
      </c>
      <c r="L35" s="56">
        <v>1000</v>
      </c>
    </row>
    <row r="36" spans="1:12" x14ac:dyDescent="0.25">
      <c r="A36" s="15" t="s">
        <v>70</v>
      </c>
      <c r="C36" s="67"/>
      <c r="D36" s="51">
        <f>I36*Rate_Other</f>
        <v>0</v>
      </c>
      <c r="E36" s="51">
        <f>J36*Rate_Other</f>
        <v>0</v>
      </c>
      <c r="F36" s="51">
        <f>K36*Rate_Other</f>
        <v>0</v>
      </c>
      <c r="G36" s="51">
        <f>L36*Rate_Other</f>
        <v>0</v>
      </c>
      <c r="H36" s="41"/>
      <c r="I36" s="68"/>
      <c r="J36" s="68"/>
      <c r="K36" s="68"/>
      <c r="L36" s="68"/>
    </row>
    <row r="37" spans="1:12" x14ac:dyDescent="0.25">
      <c r="A37" s="14" t="s">
        <v>43</v>
      </c>
      <c r="D37" s="69">
        <f>SUM(Prof_Clinic_Cost_Y1:Other_Academic_Costs_Y1)</f>
        <v>31320</v>
      </c>
      <c r="E37" s="69">
        <f>SUM(Prof_Clinic_Cost_Y2:Other_Academic_Costs_Y2)</f>
        <v>62778</v>
      </c>
      <c r="F37" s="69">
        <f>SUM(Prof_Clinic_Cost_Y3:Other_Academic_Costs_Y3)</f>
        <v>92745</v>
      </c>
      <c r="G37" s="69">
        <f>SUM(Prof_Clinic_Cost_Y4:Other_Academic_Costs_Y4)</f>
        <v>113225</v>
      </c>
      <c r="H37" s="41"/>
      <c r="I37" s="32"/>
      <c r="J37" s="32"/>
      <c r="K37" s="32"/>
      <c r="L37" s="32"/>
    </row>
    <row r="38" spans="1:12" x14ac:dyDescent="0.25">
      <c r="A38" s="14" t="s">
        <v>44</v>
      </c>
      <c r="C38" s="63" t="s">
        <v>35</v>
      </c>
      <c r="D38" s="60"/>
      <c r="E38" s="60"/>
      <c r="F38" s="60"/>
      <c r="G38" s="60"/>
      <c r="H38" s="41"/>
      <c r="I38" s="64" t="str">
        <f>D16</f>
        <v>20/21</v>
      </c>
      <c r="J38" s="64" t="str">
        <f t="shared" ref="J38:L38" si="3">E16</f>
        <v>21/22</v>
      </c>
      <c r="K38" s="64" t="str">
        <f t="shared" si="3"/>
        <v>22/23</v>
      </c>
      <c r="L38" s="64" t="str">
        <f t="shared" si="3"/>
        <v>23/24</v>
      </c>
    </row>
    <row r="39" spans="1:12" x14ac:dyDescent="0.25">
      <c r="A39" s="15" t="s">
        <v>45</v>
      </c>
      <c r="C39" s="66">
        <f>Lab_Tec_Cost\Hour</f>
        <v>25</v>
      </c>
      <c r="D39" s="51">
        <f>I39*Rate_Lab_Tec</f>
        <v>0</v>
      </c>
      <c r="E39" s="51">
        <f>J39*Rate_Lab_Tec</f>
        <v>0</v>
      </c>
      <c r="F39" s="51">
        <f>K39*Rate_Lab_Tec</f>
        <v>0</v>
      </c>
      <c r="G39" s="51">
        <f>L39*Rate_Lab_Tec</f>
        <v>0</v>
      </c>
      <c r="H39" s="41"/>
      <c r="I39" s="56"/>
      <c r="J39" s="56"/>
      <c r="K39" s="56"/>
      <c r="L39" s="56"/>
    </row>
    <row r="40" spans="1:12" x14ac:dyDescent="0.25">
      <c r="A40" s="15" t="s">
        <v>143</v>
      </c>
      <c r="C40" s="66">
        <f>Admin_Cost\Hour</f>
        <v>20</v>
      </c>
      <c r="D40" s="58">
        <f>I40*Rate_Clerical</f>
        <v>12000</v>
      </c>
      <c r="E40" s="58">
        <f>J40*Rate_Clerical</f>
        <v>16000</v>
      </c>
      <c r="F40" s="58">
        <f>K40*Rate_Clerical</f>
        <v>18000</v>
      </c>
      <c r="G40" s="58">
        <f>L40*Rate_Clerical</f>
        <v>20000</v>
      </c>
      <c r="H40" s="41"/>
      <c r="I40" s="56">
        <v>600</v>
      </c>
      <c r="J40" s="56">
        <v>800</v>
      </c>
      <c r="K40" s="56">
        <v>900</v>
      </c>
      <c r="L40" s="56">
        <v>1000</v>
      </c>
    </row>
    <row r="41" spans="1:12" x14ac:dyDescent="0.25">
      <c r="A41" s="70" t="s">
        <v>46</v>
      </c>
      <c r="C41" s="66">
        <f>Clerical_Cost\Hour</f>
        <v>15</v>
      </c>
      <c r="D41" s="51">
        <f>I41*Rate_General</f>
        <v>0</v>
      </c>
      <c r="E41" s="51">
        <f>J41*Rate_General</f>
        <v>0</v>
      </c>
      <c r="F41" s="51">
        <f>K41*Rate_General</f>
        <v>0</v>
      </c>
      <c r="G41" s="51">
        <f>L41*Rate_General</f>
        <v>0</v>
      </c>
      <c r="H41" s="41"/>
      <c r="I41" s="68"/>
      <c r="J41" s="68"/>
      <c r="K41" s="68"/>
      <c r="L41" s="68"/>
    </row>
    <row r="42" spans="1:12" x14ac:dyDescent="0.25">
      <c r="A42" s="14" t="s">
        <v>48</v>
      </c>
      <c r="D42" s="69">
        <f>SUM(Lab_Tec_Costs_Y1:General_Support_Costs_Y1)</f>
        <v>12000</v>
      </c>
      <c r="E42" s="69">
        <f>SUM(Lab_Tec_Costs_Y2:General_Support_Costs_Y2)</f>
        <v>16000</v>
      </c>
      <c r="F42" s="69">
        <f>SUM(Lab_Tec_Costs_Y3:General_Support_Costs_Y3)</f>
        <v>18000</v>
      </c>
      <c r="G42" s="69">
        <f>SUM(Lab_Tec_Costs_Y4:General_Support_Costs_Y4)</f>
        <v>20000</v>
      </c>
      <c r="H42" s="41"/>
    </row>
    <row r="43" spans="1:12" x14ac:dyDescent="0.25">
      <c r="A43" s="14" t="s">
        <v>49</v>
      </c>
      <c r="D43" s="51"/>
      <c r="E43" s="51"/>
      <c r="F43" s="51"/>
      <c r="G43" s="51"/>
      <c r="H43" s="41"/>
      <c r="I43" s="71"/>
    </row>
    <row r="44" spans="1:12" x14ac:dyDescent="0.25">
      <c r="A44" s="15" t="s">
        <v>50</v>
      </c>
      <c r="C44" s="72">
        <v>40000</v>
      </c>
      <c r="D44" s="73">
        <f>Course_Development_Cost*0.25</f>
        <v>10000</v>
      </c>
      <c r="E44" s="73">
        <f>Course_Development_Cost*0.25</f>
        <v>10000</v>
      </c>
      <c r="F44" s="73">
        <f>Course_Development_Cost*0.25</f>
        <v>10000</v>
      </c>
      <c r="G44" s="73">
        <f>Course_Development_Cost*0.25</f>
        <v>10000</v>
      </c>
      <c r="H44" s="41"/>
    </row>
    <row r="45" spans="1:12" x14ac:dyDescent="0.25">
      <c r="A45" s="15" t="s">
        <v>51</v>
      </c>
      <c r="D45" s="74">
        <v>7750</v>
      </c>
      <c r="E45" s="74">
        <v>7750</v>
      </c>
      <c r="F45" s="74">
        <v>7750</v>
      </c>
      <c r="G45" s="74">
        <v>15500</v>
      </c>
      <c r="H45" s="41"/>
    </row>
    <row r="46" spans="1:12" x14ac:dyDescent="0.25">
      <c r="A46" s="15" t="s">
        <v>52</v>
      </c>
      <c r="D46" s="74">
        <v>5000</v>
      </c>
      <c r="E46" s="74">
        <v>5000</v>
      </c>
      <c r="F46" s="74">
        <v>2500</v>
      </c>
      <c r="G46" s="74">
        <v>2500</v>
      </c>
      <c r="H46" s="41"/>
    </row>
    <row r="47" spans="1:12" x14ac:dyDescent="0.25">
      <c r="A47" s="15" t="s">
        <v>53</v>
      </c>
      <c r="D47" s="74"/>
      <c r="E47" s="74"/>
      <c r="F47" s="74"/>
      <c r="G47" s="74"/>
      <c r="H47" s="41"/>
    </row>
    <row r="48" spans="1:12" x14ac:dyDescent="0.25">
      <c r="A48" s="15" t="s">
        <v>54</v>
      </c>
      <c r="D48" s="74"/>
      <c r="E48" s="74"/>
      <c r="F48" s="74"/>
      <c r="G48" s="74"/>
      <c r="H48" s="41"/>
    </row>
    <row r="49" spans="1:8" x14ac:dyDescent="0.25">
      <c r="A49" s="15" t="s">
        <v>55</v>
      </c>
      <c r="D49" s="74"/>
      <c r="E49" s="74"/>
      <c r="F49" s="74"/>
      <c r="G49" s="74"/>
      <c r="H49" s="41"/>
    </row>
    <row r="50" spans="1:8" x14ac:dyDescent="0.25">
      <c r="A50" s="15" t="s">
        <v>56</v>
      </c>
      <c r="D50" s="74"/>
      <c r="E50" s="74"/>
      <c r="F50" s="74"/>
      <c r="G50" s="74"/>
      <c r="H50" s="41"/>
    </row>
    <row r="51" spans="1:8" x14ac:dyDescent="0.25">
      <c r="A51" s="15" t="s">
        <v>72</v>
      </c>
      <c r="D51" s="74"/>
      <c r="E51" s="74"/>
      <c r="F51" s="74"/>
      <c r="G51" s="74"/>
      <c r="H51" s="41"/>
    </row>
    <row r="52" spans="1:8" x14ac:dyDescent="0.25">
      <c r="A52" s="15" t="s">
        <v>72</v>
      </c>
      <c r="D52" s="74"/>
      <c r="E52" s="74"/>
      <c r="F52" s="74"/>
      <c r="G52" s="74"/>
      <c r="H52" s="41"/>
    </row>
    <row r="53" spans="1:8" x14ac:dyDescent="0.25">
      <c r="A53" s="15" t="s">
        <v>72</v>
      </c>
      <c r="D53" s="74"/>
      <c r="E53" s="74"/>
      <c r="F53" s="74"/>
      <c r="G53" s="74"/>
      <c r="H53" s="41"/>
    </row>
    <row r="54" spans="1:8" x14ac:dyDescent="0.25">
      <c r="A54" s="15" t="s">
        <v>72</v>
      </c>
      <c r="D54" s="74"/>
      <c r="E54" s="74"/>
      <c r="F54" s="74"/>
      <c r="G54" s="74"/>
      <c r="H54" s="41"/>
    </row>
    <row r="55" spans="1:8" x14ac:dyDescent="0.25">
      <c r="A55" s="14" t="s">
        <v>57</v>
      </c>
      <c r="D55" s="75">
        <f>SUM(Development_Cost_Y1:Other_Costs4_Y1)</f>
        <v>22750</v>
      </c>
      <c r="E55" s="75">
        <f>SUM(Development_Cost_Y2:Other_Costs4_Y2)</f>
        <v>22750</v>
      </c>
      <c r="F55" s="75">
        <f>SUM(Development_Cost_Y3:Other_Costs4_Y3)</f>
        <v>20250</v>
      </c>
      <c r="G55" s="75">
        <f>SUM(Development_Cost_Y4:Other_Costs4_Y4)</f>
        <v>28000</v>
      </c>
      <c r="H55" s="41"/>
    </row>
    <row r="56" spans="1:8" x14ac:dyDescent="0.25">
      <c r="A56" s="14" t="s">
        <v>58</v>
      </c>
      <c r="D56" s="76">
        <f>Total_Academic_Costs_Y1+Total_Support_Costs_Y1+Total_NonPay_Y1</f>
        <v>66070</v>
      </c>
      <c r="E56" s="76">
        <f>Total_Academic_Costs_Y2+Total_Support_Costs_Y2+Total_NonPay_Y2</f>
        <v>101528</v>
      </c>
      <c r="F56" s="76">
        <f>Total_Academic_Costs_Y3+Total_Support_Costs_Y3+Total_NonPay_Y3</f>
        <v>130995</v>
      </c>
      <c r="G56" s="76">
        <f>Total_Academic_Costs_Y4+Total_Support_Costs_Y4+Total_NonPay_Y4</f>
        <v>161225</v>
      </c>
      <c r="H56" s="55"/>
    </row>
    <row r="57" spans="1:8" x14ac:dyDescent="0.25">
      <c r="A57" s="15" t="s">
        <v>59</v>
      </c>
      <c r="D57" s="77">
        <f>Total_Income_Y1-Total_Direct_Costs_Y1</f>
        <v>-14920</v>
      </c>
      <c r="E57" s="77">
        <f>Total_Income_Y2-Total_Direct_Costs_Y2</f>
        <v>-8528</v>
      </c>
      <c r="F57" s="77">
        <f>Total_Income_Y3-Total_Direct_Costs_Y3</f>
        <v>24005</v>
      </c>
      <c r="G57" s="77">
        <f>Total_Income_Y4-Total_Direct_Costs_Y4</f>
        <v>55775</v>
      </c>
      <c r="H57" s="41"/>
    </row>
    <row r="58" spans="1:8" x14ac:dyDescent="0.25">
      <c r="A58" s="70" t="s">
        <v>71</v>
      </c>
      <c r="B58" s="70"/>
      <c r="C58" s="78">
        <f>IF(Delivery_Method="On Campus",'TRAC Rates'!H75,'TRAC Rates'!H75*50%)</f>
        <v>166.4822257911791</v>
      </c>
      <c r="D58" s="51">
        <f>IF(Delivery_Method =  "On Campus",(College_Costs_per_FTE*Total_Students_Y1), (College_Costs_per_FTE*Total_Students_Y1)*0.5)</f>
        <v>274.69567255544553</v>
      </c>
      <c r="E58" s="51">
        <f>IF(Delivery_Method =  "On Campus",(College_Costs_per_FTE*Total_Students_Y2), (College_Costs_per_FTE*Total_Students_Y2)*0.5)</f>
        <v>499.44667737353734</v>
      </c>
      <c r="F58" s="51">
        <f>IF(Delivery_Method =  "On Campus",(College_Costs_per_FTE*Total_Students_Y3), (College_Costs_per_FTE*Total_Students_Y3)*0.5)</f>
        <v>832.41112895589549</v>
      </c>
      <c r="G58" s="51">
        <f>IF(Delivery_Method =  "On Campus",(College_Costs_per_FTE*Total_Students_Y4), (College_Costs_per_FTE*Total_Students_Y4)*0.5)</f>
        <v>1165.3755805382536</v>
      </c>
      <c r="H58" s="41"/>
    </row>
    <row r="59" spans="1:8" x14ac:dyDescent="0.25">
      <c r="A59" s="70" t="s">
        <v>60</v>
      </c>
      <c r="B59" s="70"/>
      <c r="C59" s="78">
        <f>IF(Delivery_Method="On Campus",'TRAC Rates'!H76,'TRAC Rates'!H76*50%)</f>
        <v>611.21640482992859</v>
      </c>
      <c r="D59" s="51">
        <f>IF(Delivery_Method="On Campus",(Estate_Costs_perFTE*Total_Students_Y1),(Estate_Costs_perFTE*Total_Students_Y1)*0.5)</f>
        <v>1008.5070679693821</v>
      </c>
      <c r="E59" s="51">
        <f>IF(Delivery_Method="On Campus",(Estate_Costs_perFTE*Total_Students_Y2),(Estate_Costs_perFTE*Total_Students_Y2)*0.5)</f>
        <v>1833.6492144897857</v>
      </c>
      <c r="F59" s="51">
        <f>IF(Delivery_Method="On Campus",(Estate_Costs_perFTE*Total_Students_Y3),(Estate_Costs_perFTE*Total_Students_Y3)*0.5)</f>
        <v>3056.0820241496431</v>
      </c>
      <c r="G59" s="51">
        <f>IF(Delivery_Method="On Campus",(Estate_Costs_perFTE*Total_Students_Y4),(Estate_Costs_perFTE*Total_Students_Y4)*0.5)</f>
        <v>4278.5148338095005</v>
      </c>
      <c r="H59" s="41"/>
    </row>
    <row r="60" spans="1:8" x14ac:dyDescent="0.25">
      <c r="A60" s="70" t="s">
        <v>61</v>
      </c>
      <c r="B60" s="70"/>
      <c r="C60" s="78">
        <f>IF(Delivery_Method="On Campus",'TRAC Rates'!H77,'TRAC Rates'!H77*50%)</f>
        <v>1671.1221134660716</v>
      </c>
      <c r="D60" s="51">
        <f>IF(Delivery_Method = "On Campus",Indirect_Costs_FTE*Total_Students_Y1, Indirect_Costs_FTE*Total_Students_Y1*0.5)</f>
        <v>2757.3514872190181</v>
      </c>
      <c r="E60" s="51">
        <f>IF(Delivery_Method = "On Campus",Indirect_Costs_FTE*Total_Students_Y2, Indirect_Costs_FTE*Total_Students_Y2*0.5)</f>
        <v>5013.3663403982146</v>
      </c>
      <c r="F60" s="51">
        <f>IF(Delivery_Method = "On Campus",Indirect_Costs_FTE*Total_Students_Y3, Indirect_Costs_FTE*Total_Students_Y3*0.5)</f>
        <v>8355.6105673303573</v>
      </c>
      <c r="G60" s="51">
        <f>IF(Delivery_Method = "On Campus",Indirect_Costs_FTE*Total_Students_Y4, Indirect_Costs_FTE*Total_Students_Y4*0.5)</f>
        <v>11697.854794262501</v>
      </c>
      <c r="H60" s="41"/>
    </row>
    <row r="61" spans="1:8" x14ac:dyDescent="0.25">
      <c r="A61" s="70" t="s">
        <v>62</v>
      </c>
      <c r="B61" s="70"/>
      <c r="C61" s="78">
        <f>SUM(C58:C60)</f>
        <v>2448.8207440871793</v>
      </c>
      <c r="D61" s="69">
        <f>SUM(College_Costs_Y1:Other_Indirect_Y1)</f>
        <v>4040.5542277438458</v>
      </c>
      <c r="E61" s="69">
        <f>SUM(College_Costs_Y2:Other_Indirect_Y2)</f>
        <v>7346.4622322615378</v>
      </c>
      <c r="F61" s="69">
        <f>SUM(College_Costs_Y3:Other_Indirect_Y3)</f>
        <v>12244.103720435896</v>
      </c>
      <c r="G61" s="69">
        <f>SUM(College_Costs_Y4:Other_Indirect_Y4)</f>
        <v>17141.745208610257</v>
      </c>
      <c r="H61" s="41"/>
    </row>
    <row r="62" spans="1:8" x14ac:dyDescent="0.25">
      <c r="A62" s="14" t="s">
        <v>89</v>
      </c>
      <c r="D62" s="79">
        <f>Contrib_O\H_Costs_Y1-O\H_Costs_Y1</f>
        <v>-18960.554227743847</v>
      </c>
      <c r="E62" s="79">
        <f>Contrib_O\H_Costs_Y2-O\H_Costs_Y2</f>
        <v>-15874.462232261538</v>
      </c>
      <c r="F62" s="79">
        <f>Contrib_O\H_Costs_Y3-O\H_Costs_Y3</f>
        <v>11760.896279564104</v>
      </c>
      <c r="G62" s="79">
        <f>Contrib_O\H_Costs_Y4-O\H_Costs_Y4</f>
        <v>38633.254791389743</v>
      </c>
      <c r="H62" s="55"/>
    </row>
    <row r="63" spans="1:8" x14ac:dyDescent="0.25">
      <c r="D63" s="14"/>
      <c r="E63" s="14"/>
      <c r="F63" s="14"/>
      <c r="G63" s="14"/>
      <c r="H63" s="6"/>
    </row>
    <row r="64" spans="1:8" x14ac:dyDescent="0.25">
      <c r="B64" s="80" t="s">
        <v>63</v>
      </c>
      <c r="C64" s="81"/>
      <c r="D64" s="82">
        <f>IFERROR(Total_Direct_Costs_Y1/Total_Students_Y1,0)</f>
        <v>20021.212121212124</v>
      </c>
      <c r="E64" s="82">
        <f>IFERROR(Total_Direct_Costs_Y2/Total_Students_Y2,0)</f>
        <v>16921.333333333332</v>
      </c>
      <c r="F64" s="82">
        <f>IFERROR(Total_Direct_Costs_Y3/Total_Students_Y3,0)</f>
        <v>13099.5</v>
      </c>
      <c r="G64" s="82">
        <f>IFERROR(Total_Direct_Costs_Y4/Total_Students_Y4,0)</f>
        <v>11516.071428571429</v>
      </c>
      <c r="H64" s="50"/>
    </row>
    <row r="65" spans="1:8" x14ac:dyDescent="0.25">
      <c r="B65" s="23" t="s">
        <v>64</v>
      </c>
      <c r="C65" s="83"/>
      <c r="D65" s="84">
        <f>IFERROR(O\H_Costs_Y1/Total_Students_Y1,0)</f>
        <v>1224.4103720435896</v>
      </c>
      <c r="E65" s="84">
        <f>IFERROR(O\H_Costs_Y2/Total_Students_Y2,0)</f>
        <v>1224.4103720435896</v>
      </c>
      <c r="F65" s="84">
        <f>IFERROR(O\H_Costs_Y3/Total_Students_Y3,0)</f>
        <v>1224.4103720435896</v>
      </c>
      <c r="G65" s="84">
        <f>IFERROR(O\H_Costs_Y4/Total_Students_Y4,0)</f>
        <v>1224.4103720435899</v>
      </c>
    </row>
    <row r="66" spans="1:8" x14ac:dyDescent="0.25">
      <c r="B66" s="85" t="s">
        <v>65</v>
      </c>
      <c r="C66" s="86"/>
      <c r="D66" s="87">
        <f>Direct_Cost_per_Student_Y1+Indirect_Cost_per_Student_Y1</f>
        <v>21245.622493255712</v>
      </c>
      <c r="E66" s="87">
        <f>Direct_Cost_per_Student_Y2+Indirect_Cost_per_Student_Y2</f>
        <v>18145.743705376921</v>
      </c>
      <c r="F66" s="87">
        <f>Direct_Cost_per_Student_Y3+Indirect_Cost_per_Student_Y3</f>
        <v>14323.910372043589</v>
      </c>
      <c r="G66" s="87">
        <f>Direct_Cost_per_Student_Y4+Indirect_Cost_per_Student_Y4</f>
        <v>12740.48180061502</v>
      </c>
    </row>
    <row r="67" spans="1:8" x14ac:dyDescent="0.25">
      <c r="B67" s="23" t="s">
        <v>66</v>
      </c>
      <c r="C67" s="83"/>
      <c r="D67" s="82">
        <f>HomeEU_Fee+APCs</f>
        <v>15500</v>
      </c>
      <c r="E67" s="82">
        <f>HomeEU_Fee+APCs</f>
        <v>15500</v>
      </c>
      <c r="F67" s="82">
        <f>HomeEU_Fee+APCs</f>
        <v>15500</v>
      </c>
      <c r="G67" s="82">
        <f>HomeEU_Fee+APCs</f>
        <v>15500</v>
      </c>
    </row>
    <row r="68" spans="1:8" x14ac:dyDescent="0.25">
      <c r="B68" s="23" t="s">
        <v>68</v>
      </c>
      <c r="C68" s="83"/>
      <c r="D68" s="84">
        <f>International_Fee+APCs</f>
        <v>12300</v>
      </c>
      <c r="E68" s="84">
        <f>International_Fee+APCs</f>
        <v>12300</v>
      </c>
      <c r="F68" s="84">
        <f>International_Fee+APCs</f>
        <v>12300</v>
      </c>
      <c r="G68" s="84">
        <f>International_Fee+APCs</f>
        <v>12300</v>
      </c>
    </row>
    <row r="69" spans="1:8" x14ac:dyDescent="0.25">
      <c r="A69" s="70"/>
      <c r="B69" s="85" t="s">
        <v>69</v>
      </c>
      <c r="C69" s="86"/>
      <c r="D69" s="88">
        <f>IFERROR(AVERAGEIF(Income_per_HomeEU_Student_Y1:Income_per_Interntnl_Student_Y1, "&lt;&gt;0"),"0")</f>
        <v>13900</v>
      </c>
      <c r="E69" s="88">
        <f>IFERROR(AVERAGEIF(Income_per_HomeEU_Student_Y1:Income_per_Interntnl_Student_Y1, "&lt;&gt;0"),"0")</f>
        <v>13900</v>
      </c>
      <c r="F69" s="88">
        <f>IFERROR(AVERAGEIF(Income_per_HomeEU_Student_Y1:Income_per_Interntnl_Student_Y1, "&lt;&gt;0"),"0")</f>
        <v>13900</v>
      </c>
      <c r="G69" s="88">
        <f>IFERROR(AVERAGEIF(Income_per_HomeEU_Student_Y1:Income_per_Interntnl_Student_Y1, "&lt;&gt;0"),"0")</f>
        <v>13900</v>
      </c>
      <c r="H69" s="70"/>
    </row>
    <row r="70" spans="1:8" s="70" customFormat="1" x14ac:dyDescent="0.25">
      <c r="B70" s="89" t="s">
        <v>90</v>
      </c>
      <c r="C70" s="90"/>
      <c r="D70" s="91">
        <f>IF(OR(Cost_per_Student_Y1=0,Income_per_HomeEU_Student_Y1=0),"0 ",Income_per_HomeEU_Student_Y1-Cost_per_Student_Y1)</f>
        <v>-5745.6224932557125</v>
      </c>
      <c r="E70" s="91">
        <f>IF(OR(Cost_per_Student_Y2=0,Income_per_HomeEU_Student_Y2=0),"0 ",Income_per_HomeEU_Student_Y2-Cost_per_Student_Y2)</f>
        <v>-2645.7437053769208</v>
      </c>
      <c r="F70" s="91">
        <f>IF(OR(Cost_per_Student_Y3=0,Income_per_HomeEU_Student_Y3=0),"0 ",Income_per_HomeEU_Student_Y3-Cost_per_Student_Y3)</f>
        <v>1176.0896279564113</v>
      </c>
      <c r="G70" s="91">
        <f>IF(OR(Cost_per_Student_Y4=0,Income_per_HomeEU_Student_Y4=0),"0 ",Income_per_HomeEU_Student_Y4-Cost_per_Student_Y4)</f>
        <v>2759.5181993849801</v>
      </c>
    </row>
    <row r="71" spans="1:8" s="70" customFormat="1" x14ac:dyDescent="0.25">
      <c r="B71" s="89" t="s">
        <v>92</v>
      </c>
      <c r="C71" s="90"/>
      <c r="D71" s="91">
        <f>IF(OR(Income_per_Interntnl_Student_Y1=0, Cost_per_Student_Y1=0), "0",Income_per_Interntnl_Student_Y1-Cost_per_Student_Y1)</f>
        <v>-8945.6224932557125</v>
      </c>
      <c r="E71" s="91">
        <f>IF(OR(Income_per_Interntnl_Student_Y2=0, Cost_per_Student_Y2=0), "0",Income_per_Interntnl_Student_Y2-Cost_per_Student_Y2)</f>
        <v>-5845.7437053769208</v>
      </c>
      <c r="F71" s="91">
        <f>IF(OR(Income_per_Interntnl_Student_Y3=0, Cost_per_Student_Y3=0), "0",Income_per_Interntnl_Student_Y3-Cost_per_Student_Y3)</f>
        <v>-2023.9103720435887</v>
      </c>
      <c r="G71" s="91">
        <f>IF(OR(Income_per_Interntnl_Student_Y4=0, Cost_per_Student_Y4=0), "0",Income_per_Interntnl_Student_Y4-Cost_per_Student_Y4)</f>
        <v>-440.48180061501989</v>
      </c>
    </row>
    <row r="72" spans="1:8" x14ac:dyDescent="0.25">
      <c r="A72" s="70"/>
      <c r="B72" s="92" t="s">
        <v>99</v>
      </c>
      <c r="C72" s="93"/>
      <c r="D72" s="88">
        <f>IFERROR(AVERAGEIF(Profit_per_HomeEU_Student_Y1:Profit_per_Interntnl_Student_Y1, "&lt;&gt;0"),"0")</f>
        <v>-7345.6224932557125</v>
      </c>
      <c r="E72" s="88">
        <f>IFERROR(AVERAGEIF(Profit_per_HomeEU_Student_Y2:Profit_per_Interntnl_Student_Y2, "&lt;&gt;0"),"0")</f>
        <v>-4245.7437053769208</v>
      </c>
      <c r="F72" s="88">
        <f>IFERROR(AVERAGEIF(Profit_per_HomeEU_Student_Y3:Profit_per_Interntnl_Student_Y3, "&lt;&gt;0"),"0")</f>
        <v>-423.91037204358872</v>
      </c>
      <c r="G72" s="88">
        <f>IFERROR(AVERAGEIF(Profit_per_HomeEU_Student_Y4:Profit_per_Interntnl_Student_Y4, "&lt;&gt;0"),"0")</f>
        <v>1159.5181993849801</v>
      </c>
      <c r="H72" s="70"/>
    </row>
    <row r="73" spans="1:8" x14ac:dyDescent="0.25">
      <c r="E73" s="94"/>
      <c r="F73" s="94"/>
      <c r="G73" s="94"/>
      <c r="H73" s="70"/>
    </row>
    <row r="74" spans="1:8" x14ac:dyDescent="0.25"/>
    <row r="75" spans="1:8" ht="28.5" customHeight="1" x14ac:dyDescent="0.25">
      <c r="A75" s="95" t="s">
        <v>248</v>
      </c>
      <c r="B75" s="95"/>
      <c r="C75" s="95"/>
    </row>
    <row r="76" spans="1:8" x14ac:dyDescent="0.25">
      <c r="A76" s="15" t="s">
        <v>249</v>
      </c>
      <c r="C76" s="15" t="s">
        <v>250</v>
      </c>
    </row>
  </sheetData>
  <sheetProtection algorithmName="SHA-512" hashValue="Hskw/f1gdo30twVdmn+OJuyCW62pOQizgD6goeAP6FPHfd57NCBTwZI09lGeGYGdsiKUXQTtd5Kh5IrEKv+Izg==" saltValue="Xrjy9zUY6S0QLukwsIWsCQ==" spinCount="100000" sheet="1" formatCells="0" formatColumns="0" formatRows="0" sort="0" autoFilter="0" pivotTables="0"/>
  <mergeCells count="1">
    <mergeCell ref="D10:G10"/>
  </mergeCell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>
    <oddFooter>&amp;C&amp;F&amp;R&amp;D  Susan McIntosh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List!$B$2:$B$73</xm:f>
          </x14:formula1>
          <xm:sqref>B8</xm:sqref>
        </x14:dataValidation>
        <x14:dataValidation type="list" allowBlank="1" showInputMessage="1" showErrorMessage="1">
          <x14:formula1>
            <xm:f>List!$C$2:$C$3</xm:f>
          </x14:formula1>
          <xm:sqref>B5</xm:sqref>
        </x14:dataValidation>
        <x14:dataValidation type="list" allowBlank="1" showInputMessage="1" showErrorMessage="1">
          <x14:formula1>
            <xm:f>List!$F$2:$F$11</xm:f>
          </x14:formula1>
          <xm:sqref>B7</xm:sqref>
        </x14:dataValidation>
        <x14:dataValidation type="list" allowBlank="1" showInputMessage="1" showErrorMessage="1">
          <x14:formula1>
            <xm:f>List!$A$2:$A$4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zoomScale="70" zoomScaleNormal="70" workbookViewId="0"/>
  </sheetViews>
  <sheetFormatPr defaultColWidth="0" defaultRowHeight="15.75" zeroHeight="1" x14ac:dyDescent="0.25"/>
  <cols>
    <col min="1" max="1" width="28.5703125" style="15" customWidth="1"/>
    <col min="2" max="2" width="20.85546875" style="15" customWidth="1"/>
    <col min="3" max="3" width="21" style="15" customWidth="1"/>
    <col min="4" max="4" width="14" style="15" customWidth="1"/>
    <col min="5" max="5" width="16.7109375" style="15" customWidth="1"/>
    <col min="6" max="7" width="12.5703125" style="15" customWidth="1"/>
    <col min="8" max="8" width="11" style="15" customWidth="1"/>
    <col min="9" max="9" width="6.5703125" style="15" customWidth="1"/>
    <col min="10" max="12" width="6" style="15" bestFit="1" customWidth="1"/>
    <col min="13" max="13" width="9.140625" style="15" customWidth="1"/>
    <col min="14" max="16384" width="9.140625" style="15" hidden="1"/>
  </cols>
  <sheetData>
    <row r="1" spans="1:9" ht="26.25" x14ac:dyDescent="0.4">
      <c r="A1" s="173" t="s">
        <v>9</v>
      </c>
      <c r="B1" s="14"/>
      <c r="C1" s="14"/>
      <c r="D1" s="96" t="s">
        <v>10</v>
      </c>
    </row>
    <row r="2" spans="1:9" x14ac:dyDescent="0.25">
      <c r="D2" s="15" t="s">
        <v>158</v>
      </c>
      <c r="E2" s="16" t="s">
        <v>159</v>
      </c>
    </row>
    <row r="3" spans="1:9" ht="22.5" customHeight="1" x14ac:dyDescent="0.25">
      <c r="A3" s="4" t="s">
        <v>11</v>
      </c>
      <c r="B3" s="1" t="s">
        <v>75</v>
      </c>
      <c r="D3" s="17" t="s">
        <v>88</v>
      </c>
      <c r="E3" s="18"/>
      <c r="F3" s="19" t="s">
        <v>12</v>
      </c>
      <c r="G3" s="19"/>
      <c r="H3" s="19"/>
    </row>
    <row r="4" spans="1:9" ht="22.5" customHeight="1" x14ac:dyDescent="0.25">
      <c r="A4" s="5" t="s">
        <v>13</v>
      </c>
      <c r="B4" s="2" t="s">
        <v>87</v>
      </c>
      <c r="D4" s="36"/>
      <c r="E4" s="21" t="s">
        <v>14</v>
      </c>
      <c r="F4" s="107" t="s">
        <v>15</v>
      </c>
      <c r="G4" s="107" t="s">
        <v>16</v>
      </c>
      <c r="H4" s="107" t="s">
        <v>17</v>
      </c>
    </row>
    <row r="5" spans="1:9" ht="22.5" customHeight="1" x14ac:dyDescent="0.25">
      <c r="A5" s="5" t="s">
        <v>18</v>
      </c>
      <c r="B5" s="2" t="s">
        <v>19</v>
      </c>
      <c r="D5" s="23" t="s">
        <v>24</v>
      </c>
      <c r="E5" s="24">
        <v>10000</v>
      </c>
      <c r="F5" s="25"/>
      <c r="G5" s="24"/>
      <c r="H5" s="24"/>
    </row>
    <row r="6" spans="1:9" ht="22.5" customHeight="1" x14ac:dyDescent="0.25">
      <c r="A6" s="6" t="s">
        <v>251</v>
      </c>
      <c r="B6" s="2"/>
      <c r="D6" s="23" t="s">
        <v>22</v>
      </c>
      <c r="E6" s="108">
        <v>8000</v>
      </c>
      <c r="F6" s="109"/>
      <c r="G6" s="108"/>
      <c r="H6" s="108"/>
    </row>
    <row r="7" spans="1:9" ht="23.25" customHeight="1" x14ac:dyDescent="0.25">
      <c r="A7" s="7" t="s">
        <v>23</v>
      </c>
      <c r="B7" s="9" t="s">
        <v>149</v>
      </c>
      <c r="D7" s="29" t="s">
        <v>20</v>
      </c>
      <c r="E7" s="30">
        <v>15400</v>
      </c>
      <c r="F7" s="31"/>
      <c r="G7" s="30"/>
      <c r="H7" s="30"/>
    </row>
    <row r="8" spans="1:9" ht="23.25" customHeight="1" x14ac:dyDescent="0.25">
      <c r="A8" s="8" t="s">
        <v>25</v>
      </c>
      <c r="B8" s="3"/>
      <c r="D8" s="32"/>
      <c r="E8" s="32"/>
      <c r="F8" s="32"/>
      <c r="G8" s="32"/>
      <c r="H8" s="32"/>
    </row>
    <row r="9" spans="1:9" x14ac:dyDescent="0.25"/>
    <row r="10" spans="1:9" ht="49.5" customHeight="1" x14ac:dyDescent="0.25">
      <c r="C10" s="26"/>
      <c r="D10" s="33" t="s">
        <v>247</v>
      </c>
      <c r="E10" s="33"/>
      <c r="F10" s="33"/>
      <c r="G10" s="34"/>
      <c r="H10" s="35"/>
    </row>
    <row r="11" spans="1:9" ht="27.75" customHeight="1" x14ac:dyDescent="0.25">
      <c r="C11" s="36"/>
      <c r="D11" s="37" t="str">
        <f>First_Year_Starts</f>
        <v>18/19</v>
      </c>
      <c r="E11" s="37" t="str">
        <f>CONCATENATE((LEFT(D11,2)+1),"/",(RIGHT(D11,2)+1))</f>
        <v>19/20</v>
      </c>
      <c r="F11" s="37" t="str">
        <f>CONCATENATE((LEFT(E11,2)+1),"/",(RIGHT(E11,2)+1))</f>
        <v>20/21</v>
      </c>
      <c r="G11" s="37" t="str">
        <f>CONCATENATE((LEFT(F11,2)+1),"/",(RIGHT(F11,2)+1))</f>
        <v>21/22</v>
      </c>
      <c r="H11" s="38"/>
    </row>
    <row r="12" spans="1:9" x14ac:dyDescent="0.25">
      <c r="C12" s="42" t="s">
        <v>24</v>
      </c>
      <c r="D12" s="39"/>
      <c r="E12" s="40"/>
      <c r="F12" s="40"/>
      <c r="G12" s="40"/>
      <c r="H12" s="41"/>
      <c r="I12" s="32"/>
    </row>
    <row r="13" spans="1:9" x14ac:dyDescent="0.25">
      <c r="C13" s="42" t="s">
        <v>22</v>
      </c>
      <c r="D13" s="39"/>
      <c r="E13" s="40"/>
      <c r="F13" s="40"/>
      <c r="G13" s="40"/>
      <c r="H13" s="41"/>
    </row>
    <row r="14" spans="1:9" x14ac:dyDescent="0.25">
      <c r="C14" s="42" t="s">
        <v>20</v>
      </c>
      <c r="D14" s="39">
        <v>4</v>
      </c>
      <c r="E14" s="40">
        <v>13</v>
      </c>
      <c r="F14" s="40">
        <v>21</v>
      </c>
      <c r="G14" s="40">
        <v>21</v>
      </c>
      <c r="H14" s="41"/>
    </row>
    <row r="15" spans="1:9" x14ac:dyDescent="0.25">
      <c r="C15" s="45" t="s">
        <v>26</v>
      </c>
      <c r="D15" s="46">
        <f>SUM(Home_Students_Y1:Interntnl_Students_Y1)</f>
        <v>4</v>
      </c>
      <c r="E15" s="47">
        <f>SUM(Home_Students_Y2:Interntnl_Students_Y2)</f>
        <v>13</v>
      </c>
      <c r="F15" s="47">
        <f>SUM(Home_Students_Y3:Interntnl_Students_Y3)</f>
        <v>21</v>
      </c>
      <c r="G15" s="47">
        <f>SUM(Home_Students_Y4:Interntnl_Students_Y4)</f>
        <v>21</v>
      </c>
      <c r="H15" s="48"/>
    </row>
    <row r="16" spans="1:9" x14ac:dyDescent="0.25"/>
    <row r="17" spans="1:12" x14ac:dyDescent="0.25">
      <c r="A17" s="14" t="s">
        <v>27</v>
      </c>
      <c r="D17" s="37" t="str">
        <f>D11</f>
        <v>18/19</v>
      </c>
      <c r="E17" s="37" t="str">
        <f t="shared" ref="E17:G17" si="0">E11</f>
        <v>19/20</v>
      </c>
      <c r="F17" s="37" t="str">
        <f t="shared" si="0"/>
        <v>20/21</v>
      </c>
      <c r="G17" s="37" t="str">
        <f t="shared" si="0"/>
        <v>21/22</v>
      </c>
      <c r="H17" s="49"/>
    </row>
    <row r="18" spans="1:12" x14ac:dyDescent="0.25">
      <c r="A18" s="14" t="s">
        <v>28</v>
      </c>
      <c r="D18" s="36"/>
      <c r="E18" s="36"/>
      <c r="F18" s="36"/>
      <c r="G18" s="36"/>
      <c r="H18" s="50"/>
    </row>
    <row r="19" spans="1:12" x14ac:dyDescent="0.25">
      <c r="A19" s="15" t="s">
        <v>29</v>
      </c>
      <c r="D19" s="51">
        <f>(Home_Students_Y1*HomeEU_Fee) + (Home_Students_Y1*APCs_Fee)</f>
        <v>0</v>
      </c>
      <c r="E19" s="51">
        <f>(Home_Students_Y2*HomeEU_Fee) + (Home_Students_Y2* APCs_Fee)</f>
        <v>0</v>
      </c>
      <c r="F19" s="51">
        <f>(Home_Students_Y3*HomeEU_Fee) + (Home_Students_Y3*APCs_Fee)</f>
        <v>0</v>
      </c>
      <c r="G19" s="51">
        <f>(Home_Students_Y4*HomeEU_Fee) + (Home_Students_Y4*APCs_Fee)</f>
        <v>0</v>
      </c>
      <c r="H19" s="41"/>
    </row>
    <row r="20" spans="1:12" x14ac:dyDescent="0.25">
      <c r="A20" s="15" t="s">
        <v>22</v>
      </c>
      <c r="D20" s="51">
        <f>(RUK_Fee*RUK_Students_Y1) + (RUK_Students_Y1*APCs_Fee)</f>
        <v>0</v>
      </c>
      <c r="E20" s="51">
        <f>(RUK_Fee*RUK_Students_Y2) + (RUK_Students_Y2*APCs_Fee)</f>
        <v>0</v>
      </c>
      <c r="F20" s="51">
        <f>(RUK_Fee*RUK_Students_Y3) + (RUK_Students_Y3 *APCs_Fee)</f>
        <v>0</v>
      </c>
      <c r="G20" s="51">
        <f>(RUK_Fee*RUK_Students_Y4) + (RUK_Students_Y4*APCs_Fee)</f>
        <v>0</v>
      </c>
      <c r="H20" s="41"/>
    </row>
    <row r="21" spans="1:12" x14ac:dyDescent="0.25">
      <c r="A21" s="15" t="s">
        <v>20</v>
      </c>
      <c r="D21" s="52">
        <f>(Interntnl_Students_Y1*International_Fee) + (Interntnl_Students_Y1*APCs_Fee)</f>
        <v>61600</v>
      </c>
      <c r="E21" s="52">
        <f>(Interntnl_Students_Y2*International_Fee) + (Interntnl_Students_Y2*APCs_Fee)</f>
        <v>200200</v>
      </c>
      <c r="F21" s="52">
        <f>(Interntnl_Students_Y3*International_Fee) + (Interntnl_Students_Y3*APCs_Fee)</f>
        <v>323400</v>
      </c>
      <c r="G21" s="52">
        <f>(Interntnl_Students_Y4*International_Fee) + (Interntnl_Students_Y4*APCs_Fee)</f>
        <v>323400</v>
      </c>
      <c r="H21" s="41"/>
    </row>
    <row r="22" spans="1:12" x14ac:dyDescent="0.25">
      <c r="A22" s="15" t="s">
        <v>30</v>
      </c>
      <c r="C22" s="53"/>
      <c r="D22" s="54">
        <f>SUM(HomeEU_Fee_Income_Y1:Interntnl_Fee_Income_Y1)</f>
        <v>61600</v>
      </c>
      <c r="E22" s="54">
        <f>SUM(HomeEU_Fee_Income_Y2:Interntnl_Fee_Income_Y2)</f>
        <v>200200</v>
      </c>
      <c r="F22" s="54">
        <f>SUM(HomeEU_Fee_Income_Y3:Interntnl_Fee_Income_Y3)</f>
        <v>323400</v>
      </c>
      <c r="G22" s="54">
        <f>SUM(HomeEU_Fee_Income_Y4:Interntnl_Fee_Income_Y4)</f>
        <v>323400</v>
      </c>
      <c r="H22" s="55"/>
    </row>
    <row r="23" spans="1:12" x14ac:dyDescent="0.25">
      <c r="A23" s="15" t="s">
        <v>106</v>
      </c>
      <c r="D23" s="56"/>
      <c r="E23" s="56"/>
      <c r="F23" s="56"/>
      <c r="G23" s="56"/>
      <c r="H23" s="55"/>
    </row>
    <row r="24" spans="1:12" x14ac:dyDescent="0.25">
      <c r="A24" s="15" t="s">
        <v>107</v>
      </c>
      <c r="D24" s="56"/>
      <c r="E24" s="56"/>
      <c r="F24" s="56"/>
      <c r="G24" s="56"/>
      <c r="H24" s="55"/>
    </row>
    <row r="25" spans="1:12" x14ac:dyDescent="0.25">
      <c r="A25" s="15" t="s">
        <v>105</v>
      </c>
      <c r="C25" s="53"/>
      <c r="D25" s="54">
        <f>SUM(D22:D24)</f>
        <v>61600</v>
      </c>
      <c r="E25" s="54">
        <f t="shared" ref="E25:G25" si="1">SUM(E22:E24)</f>
        <v>200200</v>
      </c>
      <c r="F25" s="54">
        <f t="shared" si="1"/>
        <v>323400</v>
      </c>
      <c r="G25" s="54">
        <f t="shared" si="1"/>
        <v>323400</v>
      </c>
      <c r="H25" s="55"/>
    </row>
    <row r="26" spans="1:12" x14ac:dyDescent="0.25">
      <c r="A26" s="15" t="s">
        <v>245</v>
      </c>
      <c r="B26" s="15" t="s">
        <v>109</v>
      </c>
      <c r="C26" s="57">
        <v>1000</v>
      </c>
      <c r="D26" s="58">
        <f>APCs*Total_Students_Y1</f>
        <v>4000</v>
      </c>
      <c r="E26" s="58">
        <f>APCs*Total_Students_Y2</f>
        <v>13000</v>
      </c>
      <c r="F26" s="58">
        <f>APCs*Total_Students_Y3</f>
        <v>21000</v>
      </c>
      <c r="G26" s="58">
        <f>APCs*Total_Students_Y4</f>
        <v>21000</v>
      </c>
      <c r="H26" s="41"/>
    </row>
    <row r="27" spans="1:12" x14ac:dyDescent="0.25">
      <c r="A27" s="15" t="s">
        <v>31</v>
      </c>
      <c r="D27" s="40"/>
      <c r="E27" s="40"/>
      <c r="F27" s="40"/>
      <c r="G27" s="40"/>
      <c r="H27" s="41"/>
    </row>
    <row r="28" spans="1:12" x14ac:dyDescent="0.25">
      <c r="A28" s="14" t="s">
        <v>32</v>
      </c>
      <c r="D28" s="59">
        <f>SUM(D25:D27)</f>
        <v>65600</v>
      </c>
      <c r="E28" s="59">
        <f t="shared" ref="E28:G28" si="2">SUM(E25:E27)</f>
        <v>213200</v>
      </c>
      <c r="F28" s="59">
        <f t="shared" si="2"/>
        <v>344400</v>
      </c>
      <c r="G28" s="59">
        <f t="shared" si="2"/>
        <v>344400</v>
      </c>
      <c r="H28" s="55"/>
    </row>
    <row r="29" spans="1:12" x14ac:dyDescent="0.25">
      <c r="A29" s="14" t="s">
        <v>33</v>
      </c>
      <c r="D29" s="60"/>
      <c r="E29" s="60"/>
      <c r="F29" s="60"/>
      <c r="G29" s="60"/>
      <c r="H29" s="41"/>
      <c r="I29" s="26" t="s">
        <v>155</v>
      </c>
      <c r="J29" s="61"/>
      <c r="K29" s="61"/>
      <c r="L29" s="62"/>
    </row>
    <row r="30" spans="1:12" x14ac:dyDescent="0.25">
      <c r="A30" s="14" t="s">
        <v>34</v>
      </c>
      <c r="C30" s="63" t="s">
        <v>35</v>
      </c>
      <c r="D30" s="60"/>
      <c r="E30" s="60"/>
      <c r="F30" s="60"/>
      <c r="G30" s="60"/>
      <c r="H30" s="41"/>
      <c r="I30" s="64" t="str">
        <f>D11</f>
        <v>18/19</v>
      </c>
      <c r="J30" s="64" t="str">
        <f t="shared" ref="J30:L30" si="3">E11</f>
        <v>19/20</v>
      </c>
      <c r="K30" s="64" t="str">
        <f t="shared" si="3"/>
        <v>20/21</v>
      </c>
      <c r="L30" s="64" t="str">
        <f t="shared" si="3"/>
        <v>21/22</v>
      </c>
    </row>
    <row r="31" spans="1:12" x14ac:dyDescent="0.25">
      <c r="A31" s="15" t="s">
        <v>36</v>
      </c>
      <c r="C31" s="65">
        <f>Prof_Clinic_Cost\Hour</f>
        <v>103</v>
      </c>
      <c r="D31" s="51">
        <f>I31*Rate_Prof_Clinic</f>
        <v>0</v>
      </c>
      <c r="E31" s="51">
        <f>J31*Rate_Prof_Clinic</f>
        <v>0</v>
      </c>
      <c r="F31" s="51">
        <f>K31*Rate_Prof_Clinic</f>
        <v>0</v>
      </c>
      <c r="G31" s="51">
        <f>L31*Rate_Prof_Clinic</f>
        <v>0</v>
      </c>
      <c r="H31" s="41"/>
      <c r="I31" s="56"/>
      <c r="J31" s="56"/>
      <c r="K31" s="56"/>
      <c r="L31" s="56"/>
    </row>
    <row r="32" spans="1:12" x14ac:dyDescent="0.25">
      <c r="A32" s="15" t="s">
        <v>37</v>
      </c>
      <c r="C32" s="66">
        <f>Prof_Cost\Hour</f>
        <v>69</v>
      </c>
      <c r="D32" s="51">
        <f>I32*Rate_Prof</f>
        <v>11730</v>
      </c>
      <c r="E32" s="51">
        <f>J32*Rate_Prof</f>
        <v>20700</v>
      </c>
      <c r="F32" s="51">
        <f>K32*Rate_Prof</f>
        <v>29670</v>
      </c>
      <c r="G32" s="51">
        <f>L32*Rate_Prof</f>
        <v>29670</v>
      </c>
      <c r="H32" s="41"/>
      <c r="I32" s="56">
        <v>170</v>
      </c>
      <c r="J32" s="56">
        <v>300</v>
      </c>
      <c r="K32" s="56">
        <v>430</v>
      </c>
      <c r="L32" s="56">
        <v>430</v>
      </c>
    </row>
    <row r="33" spans="1:12" x14ac:dyDescent="0.25">
      <c r="A33" s="15" t="s">
        <v>38</v>
      </c>
      <c r="C33" s="66">
        <f>Senior_Lect_Cost\Hour</f>
        <v>47</v>
      </c>
      <c r="D33" s="51">
        <f>I33*Rate_Senior_Lect</f>
        <v>15980</v>
      </c>
      <c r="E33" s="51">
        <f>J33*Rate_Senior_Lect</f>
        <v>28200</v>
      </c>
      <c r="F33" s="51">
        <f>K33*Rate_Senior_Lect</f>
        <v>40420</v>
      </c>
      <c r="G33" s="51">
        <f>L33*Rate_Senior_Lect</f>
        <v>40420</v>
      </c>
      <c r="H33" s="41"/>
      <c r="I33" s="56">
        <v>340</v>
      </c>
      <c r="J33" s="56">
        <v>600</v>
      </c>
      <c r="K33" s="56">
        <v>860</v>
      </c>
      <c r="L33" s="56">
        <v>860</v>
      </c>
    </row>
    <row r="34" spans="1:12" x14ac:dyDescent="0.25">
      <c r="A34" s="15" t="s">
        <v>39</v>
      </c>
      <c r="C34" s="66">
        <f>Senior_Lect_Cost\Hour</f>
        <v>47</v>
      </c>
      <c r="D34" s="51">
        <f>I34*Rate_Prog_Direct</f>
        <v>14100</v>
      </c>
      <c r="E34" s="51">
        <f>J34*Rate_Prog_Direct</f>
        <v>14100</v>
      </c>
      <c r="F34" s="51">
        <f>K34*Rate_Prog_Direct</f>
        <v>14100</v>
      </c>
      <c r="G34" s="51">
        <f>L34*Rate_Prog_Direct</f>
        <v>14100</v>
      </c>
      <c r="H34" s="41"/>
      <c r="I34" s="56">
        <v>300</v>
      </c>
      <c r="J34" s="56">
        <v>300</v>
      </c>
      <c r="K34" s="56">
        <v>300</v>
      </c>
      <c r="L34" s="56">
        <v>300</v>
      </c>
    </row>
    <row r="35" spans="1:12" x14ac:dyDescent="0.25">
      <c r="A35" s="15" t="s">
        <v>40</v>
      </c>
      <c r="C35" s="66">
        <f>Senior_Lect_Cost\Hour</f>
        <v>47</v>
      </c>
      <c r="D35" s="51">
        <f>I35*Rate_Personal_Tutor</f>
        <v>1410</v>
      </c>
      <c r="E35" s="51">
        <f>J35*Rate_Personal_Tutor</f>
        <v>3948</v>
      </c>
      <c r="F35" s="51">
        <f>K35*Rate_Personal_Tutor</f>
        <v>5969</v>
      </c>
      <c r="G35" s="51">
        <f>L35*Rate_Personal_Tutor</f>
        <v>5969</v>
      </c>
      <c r="H35" s="41"/>
      <c r="I35" s="56">
        <v>30</v>
      </c>
      <c r="J35" s="56">
        <v>84</v>
      </c>
      <c r="K35" s="56">
        <v>127</v>
      </c>
      <c r="L35" s="56">
        <v>127</v>
      </c>
    </row>
    <row r="36" spans="1:12" x14ac:dyDescent="0.25">
      <c r="A36" s="15" t="s">
        <v>41</v>
      </c>
      <c r="C36" s="66">
        <f>Lecturer_Cost\Hour</f>
        <v>37</v>
      </c>
      <c r="D36" s="51">
        <f>I36*Rate_Lecturer</f>
        <v>0</v>
      </c>
      <c r="E36" s="51">
        <f>J36*Rate_Lecturer</f>
        <v>0</v>
      </c>
      <c r="F36" s="51">
        <f>K36*Rate_Lecturer</f>
        <v>7659</v>
      </c>
      <c r="G36" s="51">
        <f>L36*Rate_Lecturer</f>
        <v>7659</v>
      </c>
      <c r="H36" s="41"/>
      <c r="I36" s="56"/>
      <c r="J36" s="56"/>
      <c r="K36" s="56">
        <v>207</v>
      </c>
      <c r="L36" s="56">
        <v>207</v>
      </c>
    </row>
    <row r="37" spans="1:12" x14ac:dyDescent="0.25">
      <c r="A37" s="15" t="s">
        <v>42</v>
      </c>
      <c r="C37" s="66">
        <f>Teaching_Sup_Cost\Hour</f>
        <v>25</v>
      </c>
      <c r="D37" s="51">
        <f>I37*Rate_TeachFellow</f>
        <v>0</v>
      </c>
      <c r="E37" s="51">
        <f>J37*Rate_TeachFellow</f>
        <v>0</v>
      </c>
      <c r="F37" s="51">
        <f>K37*Rate_TeachFellow</f>
        <v>0</v>
      </c>
      <c r="G37" s="51">
        <f>L37*Rate_TeachFellow</f>
        <v>0</v>
      </c>
      <c r="H37" s="41"/>
      <c r="I37" s="56"/>
      <c r="J37" s="56"/>
      <c r="K37" s="56"/>
      <c r="L37" s="56"/>
    </row>
    <row r="38" spans="1:12" x14ac:dyDescent="0.25">
      <c r="A38" s="15" t="s">
        <v>70</v>
      </c>
      <c r="C38" s="67"/>
      <c r="D38" s="51">
        <f>I38*Rate_Other</f>
        <v>0</v>
      </c>
      <c r="E38" s="51">
        <f>J38*Rate_Other</f>
        <v>0</v>
      </c>
      <c r="F38" s="51">
        <f>K38*Rate_Other</f>
        <v>0</v>
      </c>
      <c r="G38" s="51">
        <f>L38*Rate_Other</f>
        <v>0</v>
      </c>
      <c r="H38" s="41"/>
      <c r="I38" s="68"/>
      <c r="J38" s="68"/>
      <c r="K38" s="68"/>
      <c r="L38" s="68"/>
    </row>
    <row r="39" spans="1:12" x14ac:dyDescent="0.25">
      <c r="A39" s="14" t="s">
        <v>43</v>
      </c>
      <c r="D39" s="69">
        <f>SUM(Prof_Clinic_Cost_Y1:Other_Academic_Costs_Y1)</f>
        <v>43220</v>
      </c>
      <c r="E39" s="69">
        <f>SUM(Prof_Clinic_Cost_Y2:Other_Academic_Costs_Y2)</f>
        <v>66948</v>
      </c>
      <c r="F39" s="69">
        <f>SUM(Prof_Clinic_Cost_Y3:Other_Academic_Costs_Y3)</f>
        <v>97818</v>
      </c>
      <c r="G39" s="69">
        <f>SUM(Prof_Clinic_Cost_Y4:Other_Academic_Costs_Y4)</f>
        <v>97818</v>
      </c>
      <c r="H39" s="41"/>
      <c r="I39" s="32"/>
      <c r="J39" s="32"/>
      <c r="K39" s="32"/>
      <c r="L39" s="32"/>
    </row>
    <row r="40" spans="1:12" x14ac:dyDescent="0.25">
      <c r="A40" s="14" t="s">
        <v>44</v>
      </c>
      <c r="C40" s="63" t="s">
        <v>35</v>
      </c>
      <c r="D40" s="60"/>
      <c r="E40" s="60"/>
      <c r="F40" s="60"/>
      <c r="G40" s="60"/>
      <c r="H40" s="41"/>
      <c r="I40" s="64" t="str">
        <f>D11</f>
        <v>18/19</v>
      </c>
      <c r="J40" s="64" t="str">
        <f t="shared" ref="J40:L40" si="4">E11</f>
        <v>19/20</v>
      </c>
      <c r="K40" s="64" t="str">
        <f t="shared" si="4"/>
        <v>20/21</v>
      </c>
      <c r="L40" s="64" t="str">
        <f t="shared" si="4"/>
        <v>21/22</v>
      </c>
    </row>
    <row r="41" spans="1:12" x14ac:dyDescent="0.25">
      <c r="A41" s="15" t="s">
        <v>45</v>
      </c>
      <c r="C41" s="66">
        <f>Lab_Tec_Cost\Hour</f>
        <v>25</v>
      </c>
      <c r="D41" s="51">
        <f>I41*Rate_Lab_Tec</f>
        <v>2350</v>
      </c>
      <c r="E41" s="51">
        <f>J41*Rate_Lab_Tec</f>
        <v>6550</v>
      </c>
      <c r="F41" s="51">
        <f>K41*Rate_Lab_Tec</f>
        <v>9925</v>
      </c>
      <c r="G41" s="51">
        <f>L41*Rate_Lab_Tec</f>
        <v>9925</v>
      </c>
      <c r="H41" s="41"/>
      <c r="I41" s="56">
        <v>94</v>
      </c>
      <c r="J41" s="56">
        <v>262</v>
      </c>
      <c r="K41" s="56">
        <v>397</v>
      </c>
      <c r="L41" s="56">
        <v>397</v>
      </c>
    </row>
    <row r="42" spans="1:12" x14ac:dyDescent="0.25">
      <c r="A42" s="15" t="s">
        <v>46</v>
      </c>
      <c r="C42" s="66">
        <f>Admin_Cost\Hour</f>
        <v>20</v>
      </c>
      <c r="D42" s="58">
        <f>I42*Rate_Clerical</f>
        <v>3740</v>
      </c>
      <c r="E42" s="58">
        <f>J42*Rate_Clerical</f>
        <v>10480</v>
      </c>
      <c r="F42" s="58">
        <f>K42*Rate_Clerical</f>
        <v>15880</v>
      </c>
      <c r="G42" s="58">
        <f>L42*Rate_Clerical</f>
        <v>15880</v>
      </c>
      <c r="H42" s="41"/>
      <c r="I42" s="56">
        <v>187</v>
      </c>
      <c r="J42" s="56">
        <v>524</v>
      </c>
      <c r="K42" s="56">
        <v>794</v>
      </c>
      <c r="L42" s="56">
        <v>794</v>
      </c>
    </row>
    <row r="43" spans="1:12" x14ac:dyDescent="0.25">
      <c r="A43" s="70" t="s">
        <v>47</v>
      </c>
      <c r="C43" s="66">
        <f>Clerical_Cost\Hour</f>
        <v>15</v>
      </c>
      <c r="D43" s="51">
        <f>I43*Rate_General</f>
        <v>0</v>
      </c>
      <c r="E43" s="51">
        <f>J43*Rate_General</f>
        <v>0</v>
      </c>
      <c r="F43" s="51">
        <f>K43*Rate_General</f>
        <v>0</v>
      </c>
      <c r="G43" s="51">
        <f>L43*Rate_General</f>
        <v>0</v>
      </c>
      <c r="H43" s="41"/>
      <c r="I43" s="68"/>
      <c r="J43" s="68"/>
      <c r="K43" s="68"/>
      <c r="L43" s="68"/>
    </row>
    <row r="44" spans="1:12" x14ac:dyDescent="0.25">
      <c r="A44" s="14" t="s">
        <v>48</v>
      </c>
      <c r="D44" s="69">
        <f>SUM(Lab_Tec_Costs_Y1:General_Support_Costs_Y1)</f>
        <v>6090</v>
      </c>
      <c r="E44" s="69">
        <f>SUM(Lab_Tec_Costs_Y2:General_Support_Costs_Y2)</f>
        <v>17030</v>
      </c>
      <c r="F44" s="69">
        <f>SUM(Lab_Tec_Costs_Y3:General_Support_Costs_Y3)</f>
        <v>25805</v>
      </c>
      <c r="G44" s="69">
        <f>SUM(Lab_Tec_Costs_Y4:General_Support_Costs_Y4)</f>
        <v>25805</v>
      </c>
      <c r="H44" s="41"/>
    </row>
    <row r="45" spans="1:12" x14ac:dyDescent="0.25">
      <c r="A45" s="14" t="s">
        <v>49</v>
      </c>
      <c r="D45" s="51"/>
      <c r="E45" s="51"/>
      <c r="F45" s="51"/>
      <c r="G45" s="51"/>
      <c r="H45" s="41"/>
    </row>
    <row r="46" spans="1:12" x14ac:dyDescent="0.25">
      <c r="A46" s="15" t="s">
        <v>50</v>
      </c>
      <c r="C46" s="72">
        <v>5000</v>
      </c>
      <c r="D46" s="73">
        <f>Course_Development_Cost*0.25</f>
        <v>1250</v>
      </c>
      <c r="E46" s="73">
        <f>Course_Development_Cost*0.25</f>
        <v>1250</v>
      </c>
      <c r="F46" s="73">
        <f>Course_Development_Cost*0.25</f>
        <v>1250</v>
      </c>
      <c r="G46" s="73">
        <f>Course_Development_Cost*0.25</f>
        <v>1250</v>
      </c>
      <c r="H46" s="41"/>
    </row>
    <row r="47" spans="1:12" x14ac:dyDescent="0.25">
      <c r="A47" s="15" t="s">
        <v>51</v>
      </c>
      <c r="D47" s="74">
        <v>1800</v>
      </c>
      <c r="E47" s="74">
        <v>5040</v>
      </c>
      <c r="F47" s="74">
        <v>7632</v>
      </c>
      <c r="G47" s="74">
        <v>7632</v>
      </c>
      <c r="H47" s="41"/>
    </row>
    <row r="48" spans="1:12" x14ac:dyDescent="0.25">
      <c r="A48" s="15" t="s">
        <v>52</v>
      </c>
      <c r="D48" s="74">
        <v>20000</v>
      </c>
      <c r="E48" s="74">
        <v>20000</v>
      </c>
      <c r="F48" s="74">
        <v>20000</v>
      </c>
      <c r="G48" s="74">
        <v>20000</v>
      </c>
      <c r="H48" s="41"/>
    </row>
    <row r="49" spans="1:8" x14ac:dyDescent="0.25">
      <c r="A49" s="15" t="s">
        <v>53</v>
      </c>
      <c r="D49" s="74"/>
      <c r="E49" s="74"/>
      <c r="F49" s="74"/>
      <c r="G49" s="74"/>
      <c r="H49" s="41"/>
    </row>
    <row r="50" spans="1:8" x14ac:dyDescent="0.25">
      <c r="A50" s="15" t="s">
        <v>54</v>
      </c>
      <c r="D50" s="74"/>
      <c r="E50" s="74"/>
      <c r="F50" s="74"/>
      <c r="G50" s="74"/>
      <c r="H50" s="41"/>
    </row>
    <row r="51" spans="1:8" x14ac:dyDescent="0.25">
      <c r="A51" s="15" t="s">
        <v>55</v>
      </c>
      <c r="D51" s="74"/>
      <c r="E51" s="74"/>
      <c r="F51" s="74"/>
      <c r="G51" s="74"/>
      <c r="H51" s="41"/>
    </row>
    <row r="52" spans="1:8" x14ac:dyDescent="0.25">
      <c r="A52" s="15" t="s">
        <v>56</v>
      </c>
      <c r="D52" s="74"/>
      <c r="E52" s="74"/>
      <c r="F52" s="74"/>
      <c r="G52" s="74"/>
      <c r="H52" s="41"/>
    </row>
    <row r="53" spans="1:8" x14ac:dyDescent="0.25">
      <c r="A53" s="15" t="s">
        <v>72</v>
      </c>
      <c r="D53" s="74"/>
      <c r="E53" s="74"/>
      <c r="F53" s="74"/>
      <c r="G53" s="74"/>
      <c r="H53" s="41"/>
    </row>
    <row r="54" spans="1:8" x14ac:dyDescent="0.25">
      <c r="A54" s="15" t="s">
        <v>72</v>
      </c>
      <c r="D54" s="74"/>
      <c r="E54" s="74"/>
      <c r="F54" s="74"/>
      <c r="G54" s="74"/>
      <c r="H54" s="41"/>
    </row>
    <row r="55" spans="1:8" x14ac:dyDescent="0.25">
      <c r="A55" s="15" t="s">
        <v>72</v>
      </c>
      <c r="D55" s="74"/>
      <c r="E55" s="74"/>
      <c r="F55" s="74"/>
      <c r="G55" s="74"/>
      <c r="H55" s="41"/>
    </row>
    <row r="56" spans="1:8" x14ac:dyDescent="0.25">
      <c r="A56" s="15" t="s">
        <v>72</v>
      </c>
      <c r="D56" s="74"/>
      <c r="E56" s="74"/>
      <c r="F56" s="74"/>
      <c r="G56" s="74"/>
      <c r="H56" s="41"/>
    </row>
    <row r="57" spans="1:8" x14ac:dyDescent="0.25">
      <c r="A57" s="14" t="s">
        <v>57</v>
      </c>
      <c r="D57" s="75">
        <f>SUM(Development_Cost_Y1:Other_Costs4_Y1)</f>
        <v>23050</v>
      </c>
      <c r="E57" s="75">
        <f>SUM(Development_Cost_Y2:Other_Costs4_Y2)</f>
        <v>26290</v>
      </c>
      <c r="F57" s="75">
        <f>SUM(Development_Cost_Y3:Other_Costs4_Y3)</f>
        <v>28882</v>
      </c>
      <c r="G57" s="75">
        <f>SUM(Development_Cost_Y4:Other_Costs4_Y4)</f>
        <v>28882</v>
      </c>
      <c r="H57" s="41"/>
    </row>
    <row r="58" spans="1:8" x14ac:dyDescent="0.25">
      <c r="A58" s="14" t="s">
        <v>58</v>
      </c>
      <c r="D58" s="76">
        <f>Total_Academic_Costs_Y1+Total_Support_Costs_Y1+Total_NonPay_Y1</f>
        <v>72360</v>
      </c>
      <c r="E58" s="76">
        <f>Total_Academic_Costs_Y2+Total_Support_Costs_Y2+Total_NonPay_Y2</f>
        <v>110268</v>
      </c>
      <c r="F58" s="76">
        <f>Total_Academic_Costs_Y3+Total_Support_Costs_Y3+Total_NonPay_Y3</f>
        <v>152505</v>
      </c>
      <c r="G58" s="76">
        <f>Total_Academic_Costs_Y4+Total_Support_Costs_Y4+Total_NonPay_Y4</f>
        <v>152505</v>
      </c>
      <c r="H58" s="55"/>
    </row>
    <row r="59" spans="1:8" x14ac:dyDescent="0.25">
      <c r="A59" s="15" t="s">
        <v>59</v>
      </c>
      <c r="D59" s="77">
        <f>Total_Income_Y1-Total_Direct_Costs_Y1</f>
        <v>-6760</v>
      </c>
      <c r="E59" s="77">
        <f>Total_Income_Y2-Total_Direct_Costs_Y2</f>
        <v>102932</v>
      </c>
      <c r="F59" s="77">
        <f>Total_Income_Y3-Total_Direct_Costs_Y3</f>
        <v>191895</v>
      </c>
      <c r="G59" s="77">
        <f>Total_Income_Y4-Total_Direct_Costs_Y4</f>
        <v>191895</v>
      </c>
      <c r="H59" s="41"/>
    </row>
    <row r="60" spans="1:8" x14ac:dyDescent="0.25">
      <c r="A60" s="70" t="s">
        <v>71</v>
      </c>
      <c r="B60" s="70"/>
      <c r="C60" s="78">
        <f>IF(Delivery_Method="On Campus",'TRAC Rates'!H75,'TRAC Rates'!H75*50%)</f>
        <v>332.96445158235821</v>
      </c>
      <c r="D60" s="51">
        <f>IF(Delivery_Method =  "On Campus",(College_Costs_per_FTE*Total_Students_Y1), (College_Costs_per_FTE*Total_Students_Y1)*0.5)</f>
        <v>1331.8578063294328</v>
      </c>
      <c r="E60" s="51">
        <f>IF(Delivery_Method =  "On Campus",(College_Costs_per_FTE*Total_Students_Y2), (College_Costs_per_FTE*Total_Students_Y2)*0.5)</f>
        <v>4328.5378705706571</v>
      </c>
      <c r="F60" s="51">
        <f>IF(Delivery_Method =  "On Campus",(College_Costs_per_FTE*Total_Students_Y3), (College_Costs_per_FTE*Total_Students_Y3)*0.5)</f>
        <v>6992.2534832295223</v>
      </c>
      <c r="G60" s="51">
        <f>IF(Delivery_Method =  "On Campus",(College_Costs_per_FTE*Total_Students_Y4), (College_Costs_per_FTE*Total_Students_Y4)*0.5)</f>
        <v>6992.2534832295223</v>
      </c>
      <c r="H60" s="41"/>
    </row>
    <row r="61" spans="1:8" x14ac:dyDescent="0.25">
      <c r="A61" s="70" t="s">
        <v>60</v>
      </c>
      <c r="B61" s="70"/>
      <c r="C61" s="78">
        <f>IF(Delivery_Method="On Campus",'TRAC Rates'!H76,'TRAC Rates'!H76*50%)</f>
        <v>1222.4328096598572</v>
      </c>
      <c r="D61" s="51">
        <f>IF(Delivery_Method="On Campus",(Estate_Costs_perFTE*Total_Students_Y1),(Estate_Costs_perFTE*Total_Students_Y1)*0.5)</f>
        <v>4889.7312386394287</v>
      </c>
      <c r="E61" s="51">
        <f>IF(Delivery_Method="On Campus",(Estate_Costs_perFTE*Total_Students_Y2),(Estate_Costs_perFTE*Total_Students_Y2)*0.5)</f>
        <v>15891.626525578144</v>
      </c>
      <c r="F61" s="51">
        <f>IF(Delivery_Method="On Campus",(Estate_Costs_perFTE*Total_Students_Y3),(Estate_Costs_perFTE*Total_Students_Y3)*0.5)</f>
        <v>25671.089002856999</v>
      </c>
      <c r="G61" s="51">
        <f>IF(Delivery_Method="On Campus",(Estate_Costs_perFTE*Total_Students_Y4),(Estate_Costs_perFTE*Total_Students_Y4)*0.5)</f>
        <v>25671.089002856999</v>
      </c>
      <c r="H61" s="41"/>
    </row>
    <row r="62" spans="1:8" x14ac:dyDescent="0.25">
      <c r="A62" s="70" t="s">
        <v>61</v>
      </c>
      <c r="B62" s="70"/>
      <c r="C62" s="78">
        <f>IF(Delivery_Method="On Campus",'TRAC Rates'!H77,'TRAC Rates'!H77*50%)</f>
        <v>3342.2442269321432</v>
      </c>
      <c r="D62" s="51">
        <f>IF(Delivery_Method = "On Campus",Indirect_Costs_FTE*Total_Students_Y1, Indirect_Costs_FTE*Total_Students_Y1*0.5)</f>
        <v>13368.976907728573</v>
      </c>
      <c r="E62" s="51">
        <f>IF(Delivery_Method = "On Campus",Indirect_Costs_FTE*Total_Students_Y2, Indirect_Costs_FTE*Total_Students_Y2*0.5)</f>
        <v>43449.174950117864</v>
      </c>
      <c r="F62" s="51">
        <f>IF(Delivery_Method = "On Campus",Indirect_Costs_FTE*Total_Students_Y3, Indirect_Costs_FTE*Total_Students_Y3*0.5)</f>
        <v>70187.128765575006</v>
      </c>
      <c r="G62" s="51">
        <f>IF(Delivery_Method = "On Campus",Indirect_Costs_FTE*Total_Students_Y4, Indirect_Costs_FTE*Total_Students_Y4*0.5)</f>
        <v>70187.128765575006</v>
      </c>
      <c r="H62" s="41"/>
    </row>
    <row r="63" spans="1:8" x14ac:dyDescent="0.25">
      <c r="A63" s="70" t="s">
        <v>62</v>
      </c>
      <c r="B63" s="70"/>
      <c r="C63" s="110">
        <f>SUM(C60:C62)</f>
        <v>4897.6414881743585</v>
      </c>
      <c r="D63" s="69">
        <f>SUM(College_Costs_Y1:Other_Indirect_Y1)</f>
        <v>19590.565952697434</v>
      </c>
      <c r="E63" s="69">
        <f>SUM(College_Costs_Y2:Other_Indirect_Y2)</f>
        <v>63669.339346266665</v>
      </c>
      <c r="F63" s="69">
        <f>SUM(College_Costs_Y3:Other_Indirect_Y3)</f>
        <v>102850.47125166153</v>
      </c>
      <c r="G63" s="69">
        <f>SUM(College_Costs_Y4:Other_Indirect_Y4)</f>
        <v>102850.47125166153</v>
      </c>
      <c r="H63" s="41"/>
    </row>
    <row r="64" spans="1:8" x14ac:dyDescent="0.25">
      <c r="A64" s="14" t="s">
        <v>89</v>
      </c>
      <c r="D64" s="79">
        <f>Contrib_O\H_Costs_Y1-O\H_Costs_Y1</f>
        <v>-26350.565952697434</v>
      </c>
      <c r="E64" s="79">
        <f>Contrib_O\H_Costs_Y2-O\H_Costs_Y2</f>
        <v>39262.660653733335</v>
      </c>
      <c r="F64" s="79">
        <f>Contrib_O\H_Costs_Y3-O\H_Costs_Y3</f>
        <v>89044.528748338475</v>
      </c>
      <c r="G64" s="79">
        <f>Contrib_O\H_Costs_Y4-O\H_Costs_Y4</f>
        <v>89044.528748338475</v>
      </c>
      <c r="H64" s="55"/>
    </row>
    <row r="65" spans="1:8" x14ac:dyDescent="0.25">
      <c r="D65" s="14"/>
      <c r="E65" s="14"/>
      <c r="F65" s="14"/>
      <c r="G65" s="14"/>
      <c r="H65" s="6"/>
    </row>
    <row r="66" spans="1:8" x14ac:dyDescent="0.25">
      <c r="B66" s="80" t="s">
        <v>63</v>
      </c>
      <c r="C66" s="81"/>
      <c r="D66" s="82">
        <f>IFERROR(Total_Direct_Costs_Y1/Total_Students_Y1,0)</f>
        <v>18090</v>
      </c>
      <c r="E66" s="82">
        <f>IFERROR(Total_Direct_Costs_Y2/Total_Students_Y2,0)</f>
        <v>8482.1538461538457</v>
      </c>
      <c r="F66" s="82">
        <f>IFERROR(Total_Direct_Costs_Y3/Total_Students_Y3,0)</f>
        <v>7262.1428571428569</v>
      </c>
      <c r="G66" s="82">
        <f>IFERROR(Total_Direct_Costs_Y4/Total_Students_Y4,0)</f>
        <v>7262.1428571428569</v>
      </c>
      <c r="H66" s="50"/>
    </row>
    <row r="67" spans="1:8" x14ac:dyDescent="0.25">
      <c r="B67" s="23" t="s">
        <v>64</v>
      </c>
      <c r="C67" s="83"/>
      <c r="D67" s="84">
        <f>IFERROR(O\H_Costs_Y1/Total_Students_Y1,0)</f>
        <v>4897.6414881743585</v>
      </c>
      <c r="E67" s="84">
        <f>IFERROR(O\H_Costs_Y2/Total_Students_Y2,0)</f>
        <v>4897.6414881743585</v>
      </c>
      <c r="F67" s="84">
        <f>IFERROR(O\H_Costs_Y3/Total_Students_Y3,0)</f>
        <v>4897.6414881743585</v>
      </c>
      <c r="G67" s="84">
        <f>IFERROR(O\H_Costs_Y4/Total_Students_Y4,0)</f>
        <v>4897.6414881743585</v>
      </c>
    </row>
    <row r="68" spans="1:8" x14ac:dyDescent="0.25">
      <c r="B68" s="85" t="s">
        <v>65</v>
      </c>
      <c r="C68" s="86"/>
      <c r="D68" s="87">
        <f>Direct_Cost_per_Student_Y1+Indirect_Cost_per_Student_Y1</f>
        <v>22987.641488174359</v>
      </c>
      <c r="E68" s="87">
        <f>Direct_Cost_per_Student_Y2+Indirect_Cost_per_Student_Y2</f>
        <v>13379.795334328204</v>
      </c>
      <c r="F68" s="87">
        <f>Direct_Cost_per_Student_Y3+Indirect_Cost_per_Student_Y3</f>
        <v>12159.784345317215</v>
      </c>
      <c r="G68" s="87">
        <f>Direct_Cost_per_Student_Y4+Indirect_Cost_per_Student_Y4</f>
        <v>12159.784345317215</v>
      </c>
    </row>
    <row r="69" spans="1:8" x14ac:dyDescent="0.25">
      <c r="B69" s="23" t="s">
        <v>66</v>
      </c>
      <c r="C69" s="83"/>
      <c r="D69" s="82">
        <f>HomeEU_Fee+APCs</f>
        <v>11000</v>
      </c>
      <c r="E69" s="82">
        <f>HomeEU_Fee+APCs</f>
        <v>11000</v>
      </c>
      <c r="F69" s="82">
        <f>HomeEU_Fee+APCs</f>
        <v>11000</v>
      </c>
      <c r="G69" s="82">
        <f>HomeEU_Fee+APCs</f>
        <v>11000</v>
      </c>
    </row>
    <row r="70" spans="1:8" x14ac:dyDescent="0.25">
      <c r="B70" s="23" t="s">
        <v>67</v>
      </c>
      <c r="C70" s="83"/>
      <c r="D70" s="111">
        <f>RUK_Fee+APCs</f>
        <v>9000</v>
      </c>
      <c r="E70" s="111">
        <f>RUK_Fee+APCs</f>
        <v>9000</v>
      </c>
      <c r="F70" s="111">
        <f>RUK_Fee+APCs</f>
        <v>9000</v>
      </c>
      <c r="G70" s="111">
        <f>RUK_Fee+APCs</f>
        <v>9000</v>
      </c>
    </row>
    <row r="71" spans="1:8" x14ac:dyDescent="0.25">
      <c r="B71" s="23" t="s">
        <v>68</v>
      </c>
      <c r="C71" s="83"/>
      <c r="D71" s="84">
        <f>International_Fee+APCs</f>
        <v>16400</v>
      </c>
      <c r="E71" s="84">
        <f>International_Fee+APCs</f>
        <v>16400</v>
      </c>
      <c r="F71" s="84">
        <f>International_Fee+APCs</f>
        <v>16400</v>
      </c>
      <c r="G71" s="84">
        <f>International_Fee+APCs</f>
        <v>16400</v>
      </c>
    </row>
    <row r="72" spans="1:8" x14ac:dyDescent="0.25">
      <c r="B72" s="85" t="s">
        <v>69</v>
      </c>
      <c r="C72" s="86"/>
      <c r="D72" s="112">
        <f>IFERROR(AVERAGEIF(Income_per_HomeEU_Student_Y1:Income_per_Interntnl_Student_Y1,"&lt;&gt;0"),"0")</f>
        <v>12133.333333333334</v>
      </c>
      <c r="E72" s="112">
        <f>IFERROR(AVERAGEIF(Income_per_HomeEU_Student_Y2:Income_per_Interntnl_Student_Y2,"&lt;&gt;0"),"0")</f>
        <v>12133.333333333334</v>
      </c>
      <c r="F72" s="112">
        <f>IFERROR(AVERAGEIF(Income_per_HomeEU_Student_Y3:Income_per_Interntnl_Student_Y3,"&lt;&gt;0"),"0")</f>
        <v>12133.333333333334</v>
      </c>
      <c r="G72" s="112">
        <f>IFERROR(AVERAGEIF(Income_per_HomeEU_Student_Y4:Income_per_Interntnl_Student_Y4,"&lt;&gt;0"),"0")</f>
        <v>12133.333333333334</v>
      </c>
      <c r="H72" s="70"/>
    </row>
    <row r="73" spans="1:8" x14ac:dyDescent="0.25">
      <c r="B73" s="23" t="s">
        <v>90</v>
      </c>
      <c r="C73" s="83"/>
      <c r="D73" s="91">
        <f>IF(OR(Cost_per_Student_Y1=0,Income_per_HomeEU_Student_Y1=0),"0 ",Income_per_HomeEU_Student_Y1-Cost_per_Student_Y1)</f>
        <v>-11987.641488174359</v>
      </c>
      <c r="E73" s="91">
        <f>IF(OR(Cost_per_Student_Y2=0,Income_per_HomeEU_Student_Y2=0),"0 ",Income_per_HomeEU_Student_Y2-Cost_per_Student_Y2)</f>
        <v>-2379.7953343282043</v>
      </c>
      <c r="F73" s="91">
        <f>IF(OR(Cost_per_Student_Y3=0,Income_per_HomeEU_Student_Y3=0),"0 ",Income_per_HomeEU_Student_Y3-Cost_per_Student_Y3)</f>
        <v>-1159.7843453172154</v>
      </c>
      <c r="G73" s="91">
        <f>IF(OR(Cost_per_Student_Y4=0,Income_per_HomeEU_Student_Y4=0),"0 ",Income_per_HomeEU_Student_Y4-Cost_per_Student_Y4)</f>
        <v>-1159.7843453172154</v>
      </c>
      <c r="H73" s="70"/>
    </row>
    <row r="74" spans="1:8" x14ac:dyDescent="0.25">
      <c r="B74" s="23" t="s">
        <v>91</v>
      </c>
      <c r="C74" s="83"/>
      <c r="D74" s="113">
        <f>IF(OR(Cost_per_Student_Y1=0,Income_per_RUK_Student_Y1=0),"0",Income_per_RUK_Student_Y1-Cost_per_Student_Y1)</f>
        <v>-13987.641488174359</v>
      </c>
      <c r="E74" s="113">
        <f>IF(OR(Cost_per_Student_Y2=0,Income_per_RUK_Student_Y2=0),"0",Income_per_RUK_Student_Y2-Cost_per_Student_Y2)</f>
        <v>-4379.7953343282043</v>
      </c>
      <c r="F74" s="113">
        <f>IF(OR(Cost_per_Student_Y3=0,Income_per_RUK_Student_Y3=0),"0",Income_per_RUK_Student_Y3-Cost_per_Student_Y3)</f>
        <v>-3159.7843453172154</v>
      </c>
      <c r="G74" s="113">
        <f>IF(OR(Cost_per_Student_Y4=0,Income_per_RUK_Student_Y4=0),"0",Income_per_RUK_Student_Y4-Cost_per_Student_Y4)</f>
        <v>-3159.7843453172154</v>
      </c>
      <c r="H74" s="70"/>
    </row>
    <row r="75" spans="1:8" x14ac:dyDescent="0.25">
      <c r="B75" s="23" t="s">
        <v>92</v>
      </c>
      <c r="C75" s="83"/>
      <c r="D75" s="91">
        <f>IF(OR(Income_per_Interntnl_Student_Y1=0, Cost_per_Student_Y1=0), "0",Income_per_Interntnl_Student_Y1-Cost_per_Student_Y1)</f>
        <v>-6587.6414881743585</v>
      </c>
      <c r="E75" s="91">
        <f>IF(OR(Income_per_Interntnl_Student_Y2=0, Cost_per_Student_Y2=0), "0",Income_per_Interntnl_Student_Y2-Cost_per_Student_Y2)</f>
        <v>3020.2046656717957</v>
      </c>
      <c r="F75" s="91">
        <f>IF(OR(Income_per_Interntnl_Student_Y3=0, Cost_per_Student_Y3=0), "0",Income_per_Interntnl_Student_Y3-Cost_per_Student_Y3)</f>
        <v>4240.2156546827846</v>
      </c>
      <c r="G75" s="91">
        <f>IF(OR(Income_per_Interntnl_Student_Y4=0, Cost_per_Student_Y4=0), "0",Income_per_Interntnl_Student_Y4-Cost_per_Student_Y4)</f>
        <v>4240.2156546827846</v>
      </c>
      <c r="H75" s="70"/>
    </row>
    <row r="76" spans="1:8" x14ac:dyDescent="0.25">
      <c r="B76" s="85" t="s">
        <v>99</v>
      </c>
      <c r="C76" s="86"/>
      <c r="D76" s="112">
        <f>IFERROR(AVERAGEIF(Profit_per_HomeEU_Student_Y1:Profit_per_Interntnl_Student_Y1,"&lt;&gt;0"),"0")</f>
        <v>-10854.308154841025</v>
      </c>
      <c r="E76" s="112">
        <f>IFERROR(AVERAGEIF(Profit_per_HomeEU_Student_Y2:Profit_per_Interntnl_Student_Y2,"&lt;&gt;0"),"0")</f>
        <v>-1246.462000994871</v>
      </c>
      <c r="F76" s="112">
        <f>IFERROR(AVERAGEIF(Profit_per_HomeEU_Student_Y3:Profit_per_Interntnl_Student_Y3,"&lt;&gt;0"),"0")</f>
        <v>-26.451011983882079</v>
      </c>
      <c r="G76" s="112">
        <f>IFERROR(AVERAGEIF(Profit_per_HomeEU_Student_Y4:Profit_per_Interntnl_Student_Y4,"&lt;&gt;0"),"0")</f>
        <v>-26.451011983882079</v>
      </c>
      <c r="H76" s="70"/>
    </row>
    <row r="77" spans="1:8" ht="54" customHeight="1" x14ac:dyDescent="0.25">
      <c r="A77" s="95" t="s">
        <v>248</v>
      </c>
      <c r="H77" s="70"/>
    </row>
    <row r="78" spans="1:8" x14ac:dyDescent="0.25">
      <c r="A78" s="15" t="s">
        <v>249</v>
      </c>
      <c r="C78" s="15" t="s">
        <v>250</v>
      </c>
    </row>
  </sheetData>
  <sheetProtection algorithmName="SHA-512" hashValue="fB0EDZk8Ftl9fy8+5C/tX1Z1qnQkaOlYedP/1xBWZUq13tjZduupp2yqyNhNgzEXLcXBgYjRdAc9gIJWOX6Wug==" saltValue="/pYHNRT6MC8XeK0WbrHaWw==" spinCount="100000" sheet="1" formatCells="0" formatColumns="0" formatRows="0" sort="0" autoFilter="0" pivotTables="0"/>
  <mergeCells count="1">
    <mergeCell ref="D10:G10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  <headerFooter>
    <oddFooter>&amp;C&amp;F&amp;R&amp;D  Susan McIntosh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List!$C$2:$C$3</xm:f>
          </x14:formula1>
          <xm:sqref>B5</xm:sqref>
        </x14:dataValidation>
        <x14:dataValidation type="list" allowBlank="1" showInputMessage="1" showErrorMessage="1">
          <x14:formula1>
            <xm:f>List!$B$2:$B$73</xm:f>
          </x14:formula1>
          <xm:sqref>B8</xm:sqref>
        </x14:dataValidation>
        <x14:dataValidation type="list" allowBlank="1" showInputMessage="1" showErrorMessage="1">
          <x14:formula1>
            <xm:f>List!$F$2:$F$11</xm:f>
          </x14:formula1>
          <xm:sqref>B7</xm:sqref>
        </x14:dataValidation>
        <x14:dataValidation type="list" allowBlank="1" showInputMessage="1" showErrorMessage="1">
          <x14:formula1>
            <xm:f>List!$A$2:$A$4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="70" zoomScaleNormal="70" workbookViewId="0"/>
  </sheetViews>
  <sheetFormatPr defaultColWidth="0" defaultRowHeight="15.75" zeroHeight="1" x14ac:dyDescent="0.25"/>
  <cols>
    <col min="1" max="1" width="28.5703125" style="15" customWidth="1"/>
    <col min="2" max="2" width="20.85546875" style="15" customWidth="1"/>
    <col min="3" max="3" width="12.85546875" style="15" customWidth="1"/>
    <col min="4" max="4" width="14" style="15" customWidth="1"/>
    <col min="5" max="5" width="16.7109375" style="15" customWidth="1"/>
    <col min="6" max="7" width="12.5703125" style="15" customWidth="1"/>
    <col min="8" max="8" width="11.85546875" style="15" customWidth="1"/>
    <col min="9" max="9" width="6.5703125" style="15" customWidth="1"/>
    <col min="10" max="10" width="6.5703125" style="15" bestFit="1" customWidth="1"/>
    <col min="11" max="12" width="6" style="15" bestFit="1" customWidth="1"/>
    <col min="13" max="13" width="9.140625" style="15" customWidth="1"/>
    <col min="14" max="16384" width="9.140625" style="15" hidden="1"/>
  </cols>
  <sheetData>
    <row r="1" spans="1:8" ht="26.25" x14ac:dyDescent="0.4">
      <c r="A1" s="173" t="s">
        <v>9</v>
      </c>
      <c r="B1" s="14"/>
      <c r="C1" s="14"/>
      <c r="D1" s="96" t="s">
        <v>10</v>
      </c>
    </row>
    <row r="2" spans="1:8" x14ac:dyDescent="0.25">
      <c r="D2" s="15" t="s">
        <v>108</v>
      </c>
    </row>
    <row r="3" spans="1:8" ht="22.5" customHeight="1" x14ac:dyDescent="0.25">
      <c r="A3" s="4" t="s">
        <v>11</v>
      </c>
      <c r="B3" s="1" t="s">
        <v>75</v>
      </c>
      <c r="D3" s="17" t="s">
        <v>88</v>
      </c>
      <c r="E3" s="18"/>
      <c r="F3" s="19" t="s">
        <v>12</v>
      </c>
      <c r="G3" s="19"/>
      <c r="H3" s="19"/>
    </row>
    <row r="4" spans="1:8" ht="22.5" customHeight="1" x14ac:dyDescent="0.25">
      <c r="A4" s="5" t="s">
        <v>13</v>
      </c>
      <c r="B4" s="2" t="s">
        <v>87</v>
      </c>
      <c r="D4" s="36"/>
      <c r="E4" s="21" t="s">
        <v>14</v>
      </c>
      <c r="F4" s="107" t="s">
        <v>15</v>
      </c>
      <c r="G4" s="107" t="s">
        <v>16</v>
      </c>
      <c r="H4" s="107" t="s">
        <v>17</v>
      </c>
    </row>
    <row r="5" spans="1:8" ht="22.5" customHeight="1" x14ac:dyDescent="0.25">
      <c r="A5" s="5" t="s">
        <v>18</v>
      </c>
      <c r="B5" s="2" t="s">
        <v>19</v>
      </c>
      <c r="D5" s="23" t="s">
        <v>24</v>
      </c>
      <c r="E5" s="24">
        <v>7800</v>
      </c>
      <c r="F5" s="25"/>
      <c r="G5" s="24"/>
      <c r="H5" s="24"/>
    </row>
    <row r="6" spans="1:8" ht="22.5" customHeight="1" x14ac:dyDescent="0.25">
      <c r="A6" s="6" t="s">
        <v>246</v>
      </c>
      <c r="B6" s="2" t="s">
        <v>85</v>
      </c>
      <c r="D6" s="23" t="s">
        <v>22</v>
      </c>
      <c r="E6" s="108">
        <v>8000</v>
      </c>
      <c r="F6" s="109"/>
      <c r="G6" s="108"/>
      <c r="H6" s="108"/>
    </row>
    <row r="7" spans="1:8" ht="23.25" customHeight="1" x14ac:dyDescent="0.25">
      <c r="A7" s="7" t="s">
        <v>23</v>
      </c>
      <c r="B7" s="9" t="s">
        <v>149</v>
      </c>
      <c r="D7" s="29" t="s">
        <v>20</v>
      </c>
      <c r="E7" s="30">
        <v>15850</v>
      </c>
      <c r="F7" s="31"/>
      <c r="G7" s="30"/>
      <c r="H7" s="30"/>
    </row>
    <row r="8" spans="1:8" ht="23.25" customHeight="1" x14ac:dyDescent="0.25">
      <c r="A8" s="8" t="s">
        <v>25</v>
      </c>
      <c r="B8" s="3"/>
      <c r="D8" s="32"/>
      <c r="E8" s="32"/>
      <c r="F8" s="32"/>
      <c r="G8" s="32"/>
      <c r="H8" s="32"/>
    </row>
    <row r="9" spans="1:8" x14ac:dyDescent="0.25"/>
    <row r="10" spans="1:8" ht="60" customHeight="1" x14ac:dyDescent="0.25">
      <c r="C10" s="26"/>
      <c r="D10" s="33" t="s">
        <v>247</v>
      </c>
      <c r="E10" s="33"/>
      <c r="F10" s="33"/>
      <c r="G10" s="34"/>
      <c r="H10" s="35"/>
    </row>
    <row r="11" spans="1:8" ht="27.75" customHeight="1" x14ac:dyDescent="0.25">
      <c r="C11" s="36"/>
      <c r="D11" s="37" t="str">
        <f>First_Year_Starts</f>
        <v>18/19</v>
      </c>
      <c r="E11" s="37" t="str">
        <f>CONCATENATE((LEFT(D11,2)+1),"/",(RIGHT(D11,2)+1))</f>
        <v>19/20</v>
      </c>
      <c r="F11" s="37" t="str">
        <f>CONCATENATE((LEFT(E11,2)+1),"/",(RIGHT(E11,2)+1))</f>
        <v>20/21</v>
      </c>
      <c r="G11" s="37" t="str">
        <f>CONCATENATE((LEFT(F11,2)+1),"/",(RIGHT(F11,2)+1))</f>
        <v>21/22</v>
      </c>
      <c r="H11" s="38"/>
    </row>
    <row r="12" spans="1:8" x14ac:dyDescent="0.25">
      <c r="C12" s="42" t="s">
        <v>24</v>
      </c>
      <c r="D12" s="39">
        <v>14</v>
      </c>
      <c r="E12" s="40">
        <v>16</v>
      </c>
      <c r="F12" s="40">
        <v>16</v>
      </c>
      <c r="G12" s="40">
        <v>16</v>
      </c>
      <c r="H12" s="41"/>
    </row>
    <row r="13" spans="1:8" x14ac:dyDescent="0.25">
      <c r="C13" s="42" t="s">
        <v>22</v>
      </c>
      <c r="D13" s="39">
        <v>5</v>
      </c>
      <c r="E13" s="40">
        <v>7</v>
      </c>
      <c r="F13" s="40">
        <v>9</v>
      </c>
      <c r="G13" s="40">
        <v>11</v>
      </c>
      <c r="H13" s="41"/>
    </row>
    <row r="14" spans="1:8" x14ac:dyDescent="0.25">
      <c r="C14" s="42" t="s">
        <v>20</v>
      </c>
      <c r="D14" s="39">
        <v>11</v>
      </c>
      <c r="E14" s="40">
        <v>13</v>
      </c>
      <c r="F14" s="40">
        <v>15</v>
      </c>
      <c r="G14" s="40">
        <v>17</v>
      </c>
      <c r="H14" s="41"/>
    </row>
    <row r="15" spans="1:8" x14ac:dyDescent="0.25">
      <c r="C15" s="45" t="s">
        <v>26</v>
      </c>
      <c r="D15" s="46">
        <f>SUM(Home_Students_Y1:Interntnl_Students_Y1)</f>
        <v>30</v>
      </c>
      <c r="E15" s="47">
        <f>SUM(Home_Students_Y2:Interntnl_Students_Y2)</f>
        <v>36</v>
      </c>
      <c r="F15" s="47">
        <f>SUM(Home_Students_Y3:Interntnl_Students_Y3)</f>
        <v>40</v>
      </c>
      <c r="G15" s="47">
        <f>SUM(Home_Students_Y4:Interntnl_Students_Y4)</f>
        <v>44</v>
      </c>
      <c r="H15" s="48"/>
    </row>
    <row r="16" spans="1:8" x14ac:dyDescent="0.25"/>
    <row r="17" spans="1:12" x14ac:dyDescent="0.25">
      <c r="A17" s="14" t="s">
        <v>27</v>
      </c>
      <c r="D17" s="37" t="str">
        <f>D11</f>
        <v>18/19</v>
      </c>
      <c r="E17" s="37" t="str">
        <f t="shared" ref="E17:G17" si="0">E11</f>
        <v>19/20</v>
      </c>
      <c r="F17" s="37" t="str">
        <f t="shared" si="0"/>
        <v>20/21</v>
      </c>
      <c r="G17" s="37" t="str">
        <f t="shared" si="0"/>
        <v>21/22</v>
      </c>
      <c r="H17" s="49"/>
    </row>
    <row r="18" spans="1:12" x14ac:dyDescent="0.25">
      <c r="A18" s="14" t="s">
        <v>28</v>
      </c>
      <c r="D18" s="36"/>
      <c r="E18" s="36"/>
      <c r="F18" s="36"/>
      <c r="G18" s="36"/>
      <c r="H18" s="50"/>
    </row>
    <row r="19" spans="1:12" x14ac:dyDescent="0.25">
      <c r="A19" s="15" t="s">
        <v>29</v>
      </c>
      <c r="D19" s="51">
        <f>(Home_Students_Y1*HomeEU_Fee) + (Home_Students_Y1*APCs_Fee)</f>
        <v>109200</v>
      </c>
      <c r="E19" s="51">
        <f>(Home_Students_Y2*HomeEU_Fee) + (Home_Students_Y2* APCs_Fee)</f>
        <v>124800</v>
      </c>
      <c r="F19" s="51">
        <f>(Home_Students_Y3*HomeEU_Fee) + (Home_Students_Y3*APCs_Fee)</f>
        <v>124800</v>
      </c>
      <c r="G19" s="51">
        <f>(Home_Students_Y4*HomeEU_Fee) + (Home_Students_Y4*APCs_Fee)</f>
        <v>124800</v>
      </c>
      <c r="H19" s="41"/>
    </row>
    <row r="20" spans="1:12" x14ac:dyDescent="0.25">
      <c r="A20" s="15" t="s">
        <v>22</v>
      </c>
      <c r="D20" s="51">
        <f>(RUK_Fee*RUK_Students_Y1) + (RUK_Students_Y1*APCs_Fee)</f>
        <v>40000</v>
      </c>
      <c r="E20" s="51">
        <f>(RUK_Fee*RUK_Students_Y2) + (RUK_Students_Y2*APCs_Fee)</f>
        <v>56000</v>
      </c>
      <c r="F20" s="51">
        <f>(RUK_Fee*RUK_Students_Y3) + (RUK_Students_Y3 *APCs_Fee)</f>
        <v>72000</v>
      </c>
      <c r="G20" s="51">
        <f>(RUK_Fee*RUK_Students_Y4) + (RUK_Students_Y4*APCs_Fee)</f>
        <v>88000</v>
      </c>
      <c r="H20" s="41"/>
    </row>
    <row r="21" spans="1:12" x14ac:dyDescent="0.25">
      <c r="A21" s="15" t="s">
        <v>20</v>
      </c>
      <c r="D21" s="52">
        <f>(Interntnl_Students_Y1*International_Fee) + (Interntnl_Students_Y1*APCs_Fee)</f>
        <v>174350</v>
      </c>
      <c r="E21" s="52">
        <f>(Interntnl_Students_Y2*International_Fee) + (Interntnl_Students_Y2*APCs_Fee)</f>
        <v>206050</v>
      </c>
      <c r="F21" s="52">
        <f>(Interntnl_Students_Y3*International_Fee) + (Interntnl_Students_Y3*APCs_Fee)</f>
        <v>237750</v>
      </c>
      <c r="G21" s="52">
        <f>(Interntnl_Students_Y4*International_Fee) + (Interntnl_Students_Y4*APCs_Fee)</f>
        <v>269450</v>
      </c>
      <c r="H21" s="41"/>
    </row>
    <row r="22" spans="1:12" x14ac:dyDescent="0.25">
      <c r="A22" s="15" t="s">
        <v>30</v>
      </c>
      <c r="C22" s="53"/>
      <c r="D22" s="54">
        <f>SUM(HomeEU_Fee_Income_Y1:Interntnl_Fee_Income_Y1)</f>
        <v>323550</v>
      </c>
      <c r="E22" s="54">
        <f>SUM(HomeEU_Fee_Income_Y2:Interntnl_Fee_Income_Y2)</f>
        <v>386850</v>
      </c>
      <c r="F22" s="54">
        <f>SUM(HomeEU_Fee_Income_Y3:Interntnl_Fee_Income_Y3)</f>
        <v>434550</v>
      </c>
      <c r="G22" s="54">
        <f>SUM(HomeEU_Fee_Income_Y4:Interntnl_Fee_Income_Y4)</f>
        <v>482250</v>
      </c>
      <c r="H22" s="55"/>
    </row>
    <row r="23" spans="1:12" x14ac:dyDescent="0.25">
      <c r="A23" s="15" t="s">
        <v>97</v>
      </c>
      <c r="D23" s="56">
        <v>-50000</v>
      </c>
      <c r="E23" s="56">
        <v>-50000</v>
      </c>
      <c r="F23" s="56">
        <v>-50000</v>
      </c>
      <c r="G23" s="56">
        <v>-50000</v>
      </c>
      <c r="H23" s="55"/>
    </row>
    <row r="24" spans="1:12" x14ac:dyDescent="0.25">
      <c r="A24" s="15" t="s">
        <v>98</v>
      </c>
      <c r="D24" s="56">
        <v>-20000</v>
      </c>
      <c r="E24" s="56">
        <v>-20000</v>
      </c>
      <c r="F24" s="56">
        <v>-20000</v>
      </c>
      <c r="G24" s="56">
        <v>-20000</v>
      </c>
      <c r="H24" s="55"/>
    </row>
    <row r="25" spans="1:12" x14ac:dyDescent="0.25">
      <c r="A25" s="15" t="s">
        <v>105</v>
      </c>
      <c r="C25" s="53"/>
      <c r="D25" s="114">
        <f>SUM(D22:D24)</f>
        <v>253550</v>
      </c>
      <c r="E25" s="114">
        <f t="shared" ref="E25:G25" si="1">SUM(E22:E24)</f>
        <v>316850</v>
      </c>
      <c r="F25" s="114">
        <f t="shared" si="1"/>
        <v>364550</v>
      </c>
      <c r="G25" s="114">
        <f t="shared" si="1"/>
        <v>412250</v>
      </c>
      <c r="H25" s="55"/>
    </row>
    <row r="26" spans="1:12" x14ac:dyDescent="0.25">
      <c r="A26" s="15" t="s">
        <v>245</v>
      </c>
      <c r="B26" s="15" t="s">
        <v>109</v>
      </c>
      <c r="C26" s="57">
        <v>1000</v>
      </c>
      <c r="D26" s="58">
        <f>APCs*Total_Students_Y1</f>
        <v>30000</v>
      </c>
      <c r="E26" s="58">
        <f>APCs*Total_Students_Y2</f>
        <v>36000</v>
      </c>
      <c r="F26" s="58">
        <f>APCs*Total_Students_Y3</f>
        <v>40000</v>
      </c>
      <c r="G26" s="58">
        <f>APCs*Total_Students_Y4</f>
        <v>44000</v>
      </c>
      <c r="H26" s="41"/>
    </row>
    <row r="27" spans="1:12" x14ac:dyDescent="0.25">
      <c r="A27" s="15" t="s">
        <v>31</v>
      </c>
      <c r="D27" s="40"/>
      <c r="E27" s="40"/>
      <c r="F27" s="40"/>
      <c r="G27" s="40"/>
      <c r="H27" s="41"/>
    </row>
    <row r="28" spans="1:12" x14ac:dyDescent="0.25">
      <c r="A28" s="14" t="s">
        <v>32</v>
      </c>
      <c r="D28" s="59">
        <f>SUM(D25:D27)</f>
        <v>283550</v>
      </c>
      <c r="E28" s="59">
        <f t="shared" ref="E28:G28" si="2">SUM(E25:E27)</f>
        <v>352850</v>
      </c>
      <c r="F28" s="59">
        <f t="shared" si="2"/>
        <v>404550</v>
      </c>
      <c r="G28" s="59">
        <f t="shared" si="2"/>
        <v>456250</v>
      </c>
      <c r="H28" s="55"/>
    </row>
    <row r="29" spans="1:12" x14ac:dyDescent="0.25">
      <c r="A29" s="14" t="s">
        <v>33</v>
      </c>
      <c r="D29" s="60"/>
      <c r="E29" s="60"/>
      <c r="F29" s="60"/>
      <c r="G29" s="60"/>
      <c r="H29" s="41"/>
      <c r="I29" s="26" t="s">
        <v>155</v>
      </c>
      <c r="J29" s="61"/>
      <c r="K29" s="61"/>
      <c r="L29" s="62"/>
    </row>
    <row r="30" spans="1:12" ht="31.5" x14ac:dyDescent="0.25">
      <c r="A30" s="14" t="s">
        <v>34</v>
      </c>
      <c r="C30" s="63" t="s">
        <v>35</v>
      </c>
      <c r="D30" s="60"/>
      <c r="E30" s="60"/>
      <c r="F30" s="60"/>
      <c r="G30" s="60"/>
      <c r="H30" s="41"/>
      <c r="I30" s="64" t="str">
        <f>D11</f>
        <v>18/19</v>
      </c>
      <c r="J30" s="64" t="str">
        <f t="shared" ref="J30:L30" si="3">E11</f>
        <v>19/20</v>
      </c>
      <c r="K30" s="64" t="str">
        <f t="shared" si="3"/>
        <v>20/21</v>
      </c>
      <c r="L30" s="64" t="str">
        <f t="shared" si="3"/>
        <v>21/22</v>
      </c>
    </row>
    <row r="31" spans="1:12" x14ac:dyDescent="0.25">
      <c r="A31" s="15" t="s">
        <v>36</v>
      </c>
      <c r="C31" s="65">
        <f>Prof_Clinic_Cost\Hour</f>
        <v>103</v>
      </c>
      <c r="D31" s="51">
        <f>I31*Rate_Prof_Clinic</f>
        <v>0</v>
      </c>
      <c r="E31" s="51">
        <f>J31*Rate_Prof_Clinic</f>
        <v>0</v>
      </c>
      <c r="F31" s="51">
        <f>K31*Rate_Prof_Clinic</f>
        <v>0</v>
      </c>
      <c r="G31" s="51">
        <f>L31*Rate_Prof_Clinic</f>
        <v>0</v>
      </c>
      <c r="H31" s="41"/>
      <c r="I31" s="56"/>
      <c r="J31" s="56"/>
      <c r="K31" s="56"/>
      <c r="L31" s="56"/>
    </row>
    <row r="32" spans="1:12" x14ac:dyDescent="0.25">
      <c r="A32" s="15" t="s">
        <v>37</v>
      </c>
      <c r="C32" s="66">
        <f>Prof_Cost\Hour</f>
        <v>69</v>
      </c>
      <c r="D32" s="51">
        <f>I32*Rate_Prof</f>
        <v>11730</v>
      </c>
      <c r="E32" s="51">
        <f>J32*Rate_Prof</f>
        <v>20700</v>
      </c>
      <c r="F32" s="51">
        <f>K32*Rate_Prof</f>
        <v>29670</v>
      </c>
      <c r="G32" s="51">
        <f>L32*Rate_Prof</f>
        <v>29670</v>
      </c>
      <c r="H32" s="41"/>
      <c r="I32" s="56">
        <v>170</v>
      </c>
      <c r="J32" s="56">
        <v>300</v>
      </c>
      <c r="K32" s="56">
        <v>430</v>
      </c>
      <c r="L32" s="56">
        <v>430</v>
      </c>
    </row>
    <row r="33" spans="1:12" x14ac:dyDescent="0.25">
      <c r="A33" s="15" t="s">
        <v>38</v>
      </c>
      <c r="C33" s="66">
        <f>Senior_Lect_Cost\Hour</f>
        <v>47</v>
      </c>
      <c r="D33" s="51">
        <f>I33*Rate_Senior_Lect</f>
        <v>15980</v>
      </c>
      <c r="E33" s="51">
        <f>J33*Rate_Senior_Lect</f>
        <v>28200</v>
      </c>
      <c r="F33" s="51">
        <f>K33*Rate_Senior_Lect</f>
        <v>40420</v>
      </c>
      <c r="G33" s="51">
        <f>L33*Rate_Senior_Lect</f>
        <v>40420</v>
      </c>
      <c r="H33" s="41"/>
      <c r="I33" s="56">
        <v>340</v>
      </c>
      <c r="J33" s="56">
        <v>600</v>
      </c>
      <c r="K33" s="56">
        <v>860</v>
      </c>
      <c r="L33" s="56">
        <v>860</v>
      </c>
    </row>
    <row r="34" spans="1:12" x14ac:dyDescent="0.25">
      <c r="A34" s="15" t="s">
        <v>39</v>
      </c>
      <c r="C34" s="66">
        <f>Senior_Lect_Cost\Hour</f>
        <v>47</v>
      </c>
      <c r="D34" s="51">
        <f>I34*Rate_Prog_Direct</f>
        <v>14100</v>
      </c>
      <c r="E34" s="51">
        <f>J34*Rate_Prog_Direct</f>
        <v>14100</v>
      </c>
      <c r="F34" s="51">
        <f>K34*Rate_Prog_Direct</f>
        <v>14100</v>
      </c>
      <c r="G34" s="51">
        <f>L34*Rate_Prog_Direct</f>
        <v>14100</v>
      </c>
      <c r="H34" s="41"/>
      <c r="I34" s="56">
        <v>300</v>
      </c>
      <c r="J34" s="56">
        <v>300</v>
      </c>
      <c r="K34" s="56">
        <v>300</v>
      </c>
      <c r="L34" s="56">
        <v>300</v>
      </c>
    </row>
    <row r="35" spans="1:12" x14ac:dyDescent="0.25">
      <c r="A35" s="15" t="s">
        <v>40</v>
      </c>
      <c r="C35" s="66">
        <f>Senior_Lect_Cost\Hour</f>
        <v>47</v>
      </c>
      <c r="D35" s="51">
        <f>I35*Rate_Personal_Tutor</f>
        <v>1410</v>
      </c>
      <c r="E35" s="51">
        <f>J35*Rate_Personal_Tutor</f>
        <v>3948</v>
      </c>
      <c r="F35" s="51">
        <f>K35*Rate_Personal_Tutor</f>
        <v>5969</v>
      </c>
      <c r="G35" s="51">
        <f>L35*Rate_Personal_Tutor</f>
        <v>5969</v>
      </c>
      <c r="H35" s="41"/>
      <c r="I35" s="56">
        <v>30</v>
      </c>
      <c r="J35" s="56">
        <v>84</v>
      </c>
      <c r="K35" s="56">
        <v>127</v>
      </c>
      <c r="L35" s="56">
        <v>127</v>
      </c>
    </row>
    <row r="36" spans="1:12" x14ac:dyDescent="0.25">
      <c r="A36" s="15" t="s">
        <v>41</v>
      </c>
      <c r="C36" s="66">
        <f>Lecturer_Cost\Hour</f>
        <v>37</v>
      </c>
      <c r="D36" s="51">
        <f>I36*Rate_Lecturer</f>
        <v>0</v>
      </c>
      <c r="E36" s="51">
        <f>J36*Rate_Lecturer</f>
        <v>0</v>
      </c>
      <c r="F36" s="51">
        <f>K36*Rate_Lecturer</f>
        <v>7659</v>
      </c>
      <c r="G36" s="51">
        <f>L36*Rate_Lecturer</f>
        <v>7659</v>
      </c>
      <c r="H36" s="41"/>
      <c r="I36" s="56"/>
      <c r="J36" s="56"/>
      <c r="K36" s="56">
        <v>207</v>
      </c>
      <c r="L36" s="56">
        <v>207</v>
      </c>
    </row>
    <row r="37" spans="1:12" x14ac:dyDescent="0.25">
      <c r="A37" s="15" t="s">
        <v>42</v>
      </c>
      <c r="C37" s="66">
        <f>Teaching_Sup_Cost\Hour</f>
        <v>25</v>
      </c>
      <c r="D37" s="51">
        <f>I37*Rate_TeachFellow</f>
        <v>0</v>
      </c>
      <c r="E37" s="51">
        <f>J37*Rate_TeachFellow</f>
        <v>0</v>
      </c>
      <c r="F37" s="51">
        <f>K37*Rate_TeachFellow</f>
        <v>0</v>
      </c>
      <c r="G37" s="51">
        <f>L37*Rate_TeachFellow</f>
        <v>0</v>
      </c>
      <c r="H37" s="41"/>
      <c r="I37" s="56"/>
      <c r="J37" s="56"/>
      <c r="K37" s="56"/>
      <c r="L37" s="56"/>
    </row>
    <row r="38" spans="1:12" x14ac:dyDescent="0.25">
      <c r="A38" s="15" t="s">
        <v>70</v>
      </c>
      <c r="C38" s="67"/>
      <c r="D38" s="51">
        <f>I38*Rate_Other</f>
        <v>0</v>
      </c>
      <c r="E38" s="51">
        <f>J38*Rate_Other</f>
        <v>0</v>
      </c>
      <c r="F38" s="51">
        <f>K38*Rate_Other</f>
        <v>0</v>
      </c>
      <c r="G38" s="51">
        <f>L38*Rate_Other</f>
        <v>0</v>
      </c>
      <c r="H38" s="41"/>
      <c r="I38" s="68"/>
      <c r="J38" s="68"/>
      <c r="K38" s="68"/>
      <c r="L38" s="68"/>
    </row>
    <row r="39" spans="1:12" x14ac:dyDescent="0.25">
      <c r="A39" s="14" t="s">
        <v>43</v>
      </c>
      <c r="D39" s="69">
        <f>SUM(Prof_Clinic_Cost_Y1:Other_Academic_Costs_Y1)</f>
        <v>43220</v>
      </c>
      <c r="E39" s="69">
        <f>SUM(Prof_Clinic_Cost_Y2:Other_Academic_Costs_Y2)</f>
        <v>66948</v>
      </c>
      <c r="F39" s="69">
        <f>SUM(Prof_Clinic_Cost_Y3:Other_Academic_Costs_Y3)</f>
        <v>97818</v>
      </c>
      <c r="G39" s="69">
        <f>SUM(Prof_Clinic_Cost_Y4:Other_Academic_Costs_Y4)</f>
        <v>97818</v>
      </c>
      <c r="H39" s="41"/>
      <c r="I39" s="32"/>
      <c r="J39" s="32"/>
      <c r="K39" s="32"/>
      <c r="L39" s="32"/>
    </row>
    <row r="40" spans="1:12" ht="31.5" x14ac:dyDescent="0.25">
      <c r="A40" s="14" t="s">
        <v>44</v>
      </c>
      <c r="C40" s="63" t="s">
        <v>35</v>
      </c>
      <c r="D40" s="60"/>
      <c r="E40" s="60"/>
      <c r="F40" s="60"/>
      <c r="G40" s="60"/>
      <c r="H40" s="41"/>
      <c r="I40" s="64" t="str">
        <f>D11</f>
        <v>18/19</v>
      </c>
      <c r="J40" s="64" t="str">
        <f t="shared" ref="J40:L40" si="4">E11</f>
        <v>19/20</v>
      </c>
      <c r="K40" s="64" t="str">
        <f t="shared" si="4"/>
        <v>20/21</v>
      </c>
      <c r="L40" s="64" t="str">
        <f t="shared" si="4"/>
        <v>21/22</v>
      </c>
    </row>
    <row r="41" spans="1:12" x14ac:dyDescent="0.25">
      <c r="A41" s="15" t="s">
        <v>45</v>
      </c>
      <c r="C41" s="66">
        <f>Lab_Tec_Cost\Hour</f>
        <v>25</v>
      </c>
      <c r="D41" s="51">
        <f>I41*Rate_Lab_Tec</f>
        <v>2350</v>
      </c>
      <c r="E41" s="51">
        <f>J41*Rate_Lab_Tec</f>
        <v>6550</v>
      </c>
      <c r="F41" s="51">
        <f>K41*Rate_Lab_Tec</f>
        <v>9925</v>
      </c>
      <c r="G41" s="51">
        <f>L41*Rate_Lab_Tec</f>
        <v>9925</v>
      </c>
      <c r="H41" s="41"/>
      <c r="I41" s="56">
        <v>94</v>
      </c>
      <c r="J41" s="56">
        <v>262</v>
      </c>
      <c r="K41" s="56">
        <v>397</v>
      </c>
      <c r="L41" s="56">
        <v>397</v>
      </c>
    </row>
    <row r="42" spans="1:12" x14ac:dyDescent="0.25">
      <c r="A42" s="15" t="s">
        <v>46</v>
      </c>
      <c r="C42" s="66">
        <f>Admin_Cost\Hour</f>
        <v>20</v>
      </c>
      <c r="D42" s="58">
        <f>I42*Rate_Clerical</f>
        <v>3740</v>
      </c>
      <c r="E42" s="58">
        <f>J42*Rate_Clerical</f>
        <v>10480</v>
      </c>
      <c r="F42" s="58">
        <f>K42*Rate_Clerical</f>
        <v>15880</v>
      </c>
      <c r="G42" s="58">
        <f>L42*Rate_Clerical</f>
        <v>15880</v>
      </c>
      <c r="H42" s="41"/>
      <c r="I42" s="56">
        <v>187</v>
      </c>
      <c r="J42" s="56">
        <v>524</v>
      </c>
      <c r="K42" s="56">
        <v>794</v>
      </c>
      <c r="L42" s="56">
        <v>794</v>
      </c>
    </row>
    <row r="43" spans="1:12" x14ac:dyDescent="0.25">
      <c r="A43" s="70" t="s">
        <v>47</v>
      </c>
      <c r="C43" s="66">
        <f>Clerical_Cost\Hour</f>
        <v>15</v>
      </c>
      <c r="D43" s="51">
        <f>I43*Rate_General</f>
        <v>0</v>
      </c>
      <c r="E43" s="51">
        <f>J43*Rate_General</f>
        <v>0</v>
      </c>
      <c r="F43" s="51">
        <f>K43*Rate_General</f>
        <v>0</v>
      </c>
      <c r="G43" s="51">
        <f>L43*Rate_General</f>
        <v>0</v>
      </c>
      <c r="H43" s="41"/>
      <c r="I43" s="68"/>
      <c r="J43" s="68"/>
      <c r="K43" s="68"/>
      <c r="L43" s="68"/>
    </row>
    <row r="44" spans="1:12" x14ac:dyDescent="0.25">
      <c r="A44" s="14" t="s">
        <v>48</v>
      </c>
      <c r="D44" s="69">
        <f>SUM(Lab_Tec_Costs_Y1:General_Support_Costs_Y1)</f>
        <v>6090</v>
      </c>
      <c r="E44" s="69">
        <f>SUM(Lab_Tec_Costs_Y2:General_Support_Costs_Y2)</f>
        <v>17030</v>
      </c>
      <c r="F44" s="69">
        <f>SUM(Lab_Tec_Costs_Y3:General_Support_Costs_Y3)</f>
        <v>25805</v>
      </c>
      <c r="G44" s="69">
        <f>SUM(Lab_Tec_Costs_Y4:General_Support_Costs_Y4)</f>
        <v>25805</v>
      </c>
      <c r="H44" s="41"/>
    </row>
    <row r="45" spans="1:12" x14ac:dyDescent="0.25">
      <c r="A45" s="14" t="s">
        <v>49</v>
      </c>
      <c r="D45" s="51"/>
      <c r="E45" s="51"/>
      <c r="F45" s="51"/>
      <c r="G45" s="51"/>
      <c r="H45" s="41"/>
    </row>
    <row r="46" spans="1:12" x14ac:dyDescent="0.25">
      <c r="A46" s="15" t="s">
        <v>50</v>
      </c>
      <c r="C46" s="72">
        <v>5000</v>
      </c>
      <c r="D46" s="73">
        <f>Course_Development_Cost*0.25</f>
        <v>1250</v>
      </c>
      <c r="E46" s="73">
        <f>Course_Development_Cost*0.25</f>
        <v>1250</v>
      </c>
      <c r="F46" s="73">
        <f>Course_Development_Cost*0.25</f>
        <v>1250</v>
      </c>
      <c r="G46" s="73">
        <f>Course_Development_Cost*0.25</f>
        <v>1250</v>
      </c>
      <c r="H46" s="41"/>
    </row>
    <row r="47" spans="1:12" x14ac:dyDescent="0.25">
      <c r="A47" s="15" t="s">
        <v>51</v>
      </c>
      <c r="D47" s="74">
        <v>1000</v>
      </c>
      <c r="E47" s="74">
        <v>1000</v>
      </c>
      <c r="F47" s="74">
        <v>1000</v>
      </c>
      <c r="G47" s="74">
        <v>1000</v>
      </c>
      <c r="H47" s="41"/>
    </row>
    <row r="48" spans="1:12" x14ac:dyDescent="0.25">
      <c r="A48" s="15" t="s">
        <v>52</v>
      </c>
      <c r="D48" s="74">
        <v>500</v>
      </c>
      <c r="E48" s="74">
        <v>500</v>
      </c>
      <c r="F48" s="74">
        <v>500</v>
      </c>
      <c r="G48" s="74">
        <v>500</v>
      </c>
      <c r="H48" s="41"/>
    </row>
    <row r="49" spans="1:8" x14ac:dyDescent="0.25">
      <c r="A49" s="15" t="s">
        <v>53</v>
      </c>
      <c r="D49" s="74"/>
      <c r="E49" s="74"/>
      <c r="F49" s="74"/>
      <c r="G49" s="74"/>
      <c r="H49" s="41"/>
    </row>
    <row r="50" spans="1:8" x14ac:dyDescent="0.25">
      <c r="A50" s="15" t="s">
        <v>54</v>
      </c>
      <c r="D50" s="74">
        <v>100</v>
      </c>
      <c r="E50" s="74">
        <v>100</v>
      </c>
      <c r="F50" s="74">
        <v>100</v>
      </c>
      <c r="G50" s="74">
        <v>100</v>
      </c>
      <c r="H50" s="41"/>
    </row>
    <row r="51" spans="1:8" x14ac:dyDescent="0.25">
      <c r="A51" s="15" t="s">
        <v>55</v>
      </c>
      <c r="D51" s="74"/>
      <c r="E51" s="74"/>
      <c r="F51" s="74"/>
      <c r="G51" s="74"/>
      <c r="H51" s="41"/>
    </row>
    <row r="52" spans="1:8" x14ac:dyDescent="0.25">
      <c r="A52" s="15" t="s">
        <v>56</v>
      </c>
      <c r="D52" s="74">
        <v>300</v>
      </c>
      <c r="E52" s="74">
        <v>300</v>
      </c>
      <c r="F52" s="74">
        <v>300</v>
      </c>
      <c r="G52" s="74">
        <v>300</v>
      </c>
      <c r="H52" s="41"/>
    </row>
    <row r="53" spans="1:8" x14ac:dyDescent="0.25">
      <c r="A53" s="15" t="s">
        <v>72</v>
      </c>
      <c r="D53" s="74"/>
      <c r="E53" s="74"/>
      <c r="F53" s="74"/>
      <c r="G53" s="74"/>
      <c r="H53" s="41"/>
    </row>
    <row r="54" spans="1:8" x14ac:dyDescent="0.25">
      <c r="A54" s="15" t="s">
        <v>72</v>
      </c>
      <c r="D54" s="74"/>
      <c r="E54" s="74"/>
      <c r="F54" s="74"/>
      <c r="G54" s="74"/>
      <c r="H54" s="41"/>
    </row>
    <row r="55" spans="1:8" x14ac:dyDescent="0.25">
      <c r="A55" s="15" t="s">
        <v>72</v>
      </c>
      <c r="D55" s="74"/>
      <c r="E55" s="74"/>
      <c r="F55" s="74"/>
      <c r="G55" s="74"/>
      <c r="H55" s="41"/>
    </row>
    <row r="56" spans="1:8" x14ac:dyDescent="0.25">
      <c r="A56" s="15" t="s">
        <v>72</v>
      </c>
      <c r="D56" s="74"/>
      <c r="E56" s="74"/>
      <c r="F56" s="74"/>
      <c r="G56" s="74"/>
      <c r="H56" s="41"/>
    </row>
    <row r="57" spans="1:8" x14ac:dyDescent="0.25">
      <c r="A57" s="14" t="s">
        <v>57</v>
      </c>
      <c r="D57" s="75">
        <f>SUM(Development_Cost_Y1:Other_Costs4_Y1)</f>
        <v>3150</v>
      </c>
      <c r="E57" s="75">
        <f>SUM(Development_Cost_Y2:Other_Costs4_Y2)</f>
        <v>3150</v>
      </c>
      <c r="F57" s="75">
        <f>SUM(Development_Cost_Y3:Other_Costs4_Y3)</f>
        <v>3150</v>
      </c>
      <c r="G57" s="75">
        <f>SUM(Development_Cost_Y4:Other_Costs4_Y4)</f>
        <v>3150</v>
      </c>
      <c r="H57" s="41"/>
    </row>
    <row r="58" spans="1:8" x14ac:dyDescent="0.25">
      <c r="A58" s="14" t="s">
        <v>58</v>
      </c>
      <c r="D58" s="76">
        <f>Total_Academic_Costs_Y1+Total_Support_Costs_Y1+Total_NonPay_Y1</f>
        <v>52460</v>
      </c>
      <c r="E58" s="76">
        <f>Total_Academic_Costs_Y2+Total_Support_Costs_Y2+Total_NonPay_Y2</f>
        <v>87128</v>
      </c>
      <c r="F58" s="76">
        <f>Total_Academic_Costs_Y3+Total_Support_Costs_Y3+Total_NonPay_Y3</f>
        <v>126773</v>
      </c>
      <c r="G58" s="76">
        <f>Total_Academic_Costs_Y4+Total_Support_Costs_Y4+Total_NonPay_Y4</f>
        <v>126773</v>
      </c>
      <c r="H58" s="55"/>
    </row>
    <row r="59" spans="1:8" x14ac:dyDescent="0.25">
      <c r="A59" s="15" t="s">
        <v>59</v>
      </c>
      <c r="D59" s="77">
        <f>Total_Income_Y1-Total_Direct_Costs_Y1</f>
        <v>231090</v>
      </c>
      <c r="E59" s="77">
        <f>Total_Income_Y2-Total_Direct_Costs_Y2</f>
        <v>265722</v>
      </c>
      <c r="F59" s="77">
        <f>Total_Income_Y3-Total_Direct_Costs_Y3</f>
        <v>277777</v>
      </c>
      <c r="G59" s="77">
        <f>Total_Income_Y4-Total_Direct_Costs_Y4</f>
        <v>329477</v>
      </c>
      <c r="H59" s="41"/>
    </row>
    <row r="60" spans="1:8" x14ac:dyDescent="0.25">
      <c r="A60" s="70" t="s">
        <v>71</v>
      </c>
      <c r="B60" s="70"/>
      <c r="C60" s="78">
        <f>IF(Delivery_Method="On Campus",'TRAC Rates'!H75,'TRAC Rates'!H75*50%)</f>
        <v>332.96445158235821</v>
      </c>
      <c r="D60" s="51">
        <f>(College_Costs_per_FTE*Total_Students_Y1)</f>
        <v>9988.9335474707459</v>
      </c>
      <c r="E60" s="51">
        <f>College_Costs_per_FTE*Total_Students_Y2</f>
        <v>11986.720256964896</v>
      </c>
      <c r="F60" s="51">
        <f>College_Costs_per_FTE*Total_Students_Y3</f>
        <v>13318.578063294328</v>
      </c>
      <c r="G60" s="51">
        <f>College_Costs_per_FTE*Total_Students_Y4</f>
        <v>14650.435869623761</v>
      </c>
      <c r="H60" s="41"/>
    </row>
    <row r="61" spans="1:8" x14ac:dyDescent="0.25">
      <c r="A61" s="70" t="s">
        <v>60</v>
      </c>
      <c r="B61" s="70"/>
      <c r="C61" s="78">
        <f>IF(Delivery_Method="On Campus",'TRAC Rates'!H76,'TRAC Rates'!H76*50%)</f>
        <v>1222.4328096598572</v>
      </c>
      <c r="D61" s="51">
        <f>(Estate_Costs_perFTE*Total_Students_Y1)</f>
        <v>36672.984289795713</v>
      </c>
      <c r="E61" s="51">
        <f>Estate_Costs_perFTE*Total_Students_Y2</f>
        <v>44007.581147754856</v>
      </c>
      <c r="F61" s="51">
        <f>Estate_Costs_perFTE*Total_Students_Y3</f>
        <v>48897.312386394289</v>
      </c>
      <c r="G61" s="51">
        <f>Estate_Costs_perFTE*Total_Students_Y4</f>
        <v>53787.043625033715</v>
      </c>
      <c r="H61" s="41"/>
    </row>
    <row r="62" spans="1:8" x14ac:dyDescent="0.25">
      <c r="A62" s="70" t="s">
        <v>61</v>
      </c>
      <c r="B62" s="70"/>
      <c r="C62" s="78">
        <f>IF(Delivery_Method="On Campus",'TRAC Rates'!H77,'TRAC Rates'!H77*50%)</f>
        <v>3342.2442269321432</v>
      </c>
      <c r="D62" s="51">
        <f>Indirect_Costs_FTE*Total_Students_Y1</f>
        <v>100267.3268079643</v>
      </c>
      <c r="E62" s="51">
        <f>Indirect_Costs_FTE*Total_Students_Y2</f>
        <v>120320.79216955716</v>
      </c>
      <c r="F62" s="51">
        <f>Indirect_Costs_FTE*Total_Students_Y3</f>
        <v>133689.76907728572</v>
      </c>
      <c r="G62" s="51">
        <f>Indirect_Costs_FTE*Total_Students_Y4</f>
        <v>147058.74598501431</v>
      </c>
      <c r="H62" s="41"/>
    </row>
    <row r="63" spans="1:8" x14ac:dyDescent="0.25">
      <c r="A63" s="70" t="s">
        <v>62</v>
      </c>
      <c r="B63" s="70"/>
      <c r="C63" s="78">
        <f>SUM(C60:C62)</f>
        <v>4897.6414881743585</v>
      </c>
      <c r="D63" s="69">
        <f>SUM(College_Costs_Y1:Other_Indirect_Y1)</f>
        <v>146929.24464523076</v>
      </c>
      <c r="E63" s="69">
        <f>SUM(College_Costs_Y2:Other_Indirect_Y2)</f>
        <v>176315.09357427689</v>
      </c>
      <c r="F63" s="69">
        <f>SUM(College_Costs_Y3:Other_Indirect_Y3)</f>
        <v>195905.65952697434</v>
      </c>
      <c r="G63" s="69">
        <f>SUM(College_Costs_Y4:Other_Indirect_Y4)</f>
        <v>215496.22547967179</v>
      </c>
      <c r="H63" s="41"/>
    </row>
    <row r="64" spans="1:8" x14ac:dyDescent="0.25">
      <c r="A64" s="14" t="s">
        <v>89</v>
      </c>
      <c r="D64" s="79">
        <f>Contrib_O\H_Costs_Y1-O\H_Costs_Y1</f>
        <v>84160.755354769237</v>
      </c>
      <c r="E64" s="79">
        <f>Contrib_O\H_Costs_Y2-O\H_Costs_Y2</f>
        <v>89406.906425723108</v>
      </c>
      <c r="F64" s="79">
        <f>Contrib_O\H_Costs_Y3-O\H_Costs_Y3</f>
        <v>81871.340473025659</v>
      </c>
      <c r="G64" s="79">
        <f>Contrib_O\H_Costs_Y4-O\H_Costs_Y4</f>
        <v>113980.77452032821</v>
      </c>
      <c r="H64" s="55"/>
    </row>
    <row r="65" spans="1:10" x14ac:dyDescent="0.25">
      <c r="D65" s="14"/>
      <c r="E65" s="14"/>
      <c r="F65" s="14"/>
      <c r="G65" s="14"/>
      <c r="H65" s="6"/>
    </row>
    <row r="66" spans="1:10" x14ac:dyDescent="0.25">
      <c r="B66" s="80" t="s">
        <v>63</v>
      </c>
      <c r="C66" s="81"/>
      <c r="D66" s="82">
        <f>Total_Direct_Costs_Y1/Total_Students_Y1</f>
        <v>1748.6666666666667</v>
      </c>
      <c r="E66" s="82">
        <f>Total_Direct_Costs_Y2/Total_Students_Y2</f>
        <v>2420.2222222222222</v>
      </c>
      <c r="F66" s="82">
        <f>Total_Direct_Costs_Y3/Total_Students_Y3</f>
        <v>3169.3249999999998</v>
      </c>
      <c r="G66" s="82">
        <f>Total_Direct_Costs_Y4/Total_Students_Y4</f>
        <v>2881.2045454545455</v>
      </c>
      <c r="H66" s="50"/>
    </row>
    <row r="67" spans="1:10" x14ac:dyDescent="0.25">
      <c r="B67" s="23" t="s">
        <v>64</v>
      </c>
      <c r="C67" s="83"/>
      <c r="D67" s="84">
        <f>O\H_Costs_Y1/Total_Students_Y1</f>
        <v>4897.6414881743585</v>
      </c>
      <c r="E67" s="84">
        <f>O\H_Costs_Y2/Total_Students_Y2</f>
        <v>4897.6414881743585</v>
      </c>
      <c r="F67" s="84">
        <f>O\H_Costs_Y3/Total_Students_Y3</f>
        <v>4897.6414881743585</v>
      </c>
      <c r="G67" s="84">
        <f>O\H_Costs_Y4/Total_Students_Y4</f>
        <v>4897.6414881743585</v>
      </c>
    </row>
    <row r="68" spans="1:10" x14ac:dyDescent="0.25">
      <c r="B68" s="85" t="s">
        <v>65</v>
      </c>
      <c r="C68" s="86"/>
      <c r="D68" s="76">
        <f>Direct_Cost_per_Student_Y1+Indirect_Cost_per_Student_Y1</f>
        <v>6646.3081548410255</v>
      </c>
      <c r="E68" s="76">
        <f>Direct_Cost_per_Student_Y2+Indirect_Cost_per_Student_Y2</f>
        <v>7317.8637103965812</v>
      </c>
      <c r="F68" s="76">
        <f>Direct_Cost_per_Student_Y3+Indirect_Cost_per_Student_Y3</f>
        <v>8066.9664881743583</v>
      </c>
      <c r="G68" s="76">
        <f>Direct_Cost_per_Student_Y4+Indirect_Cost_per_Student_Y4</f>
        <v>7778.8460336289045</v>
      </c>
    </row>
    <row r="69" spans="1:10" x14ac:dyDescent="0.25">
      <c r="B69" s="23" t="s">
        <v>66</v>
      </c>
      <c r="C69" s="83"/>
      <c r="D69" s="82">
        <f>HomeEU_Fee+APCs</f>
        <v>8800</v>
      </c>
      <c r="E69" s="82">
        <f>HomeEU_Fee+APCs</f>
        <v>8800</v>
      </c>
      <c r="F69" s="82">
        <f>HomeEU_Fee+APCs</f>
        <v>8800</v>
      </c>
      <c r="G69" s="82">
        <f>HomeEU_Fee+APCs</f>
        <v>8800</v>
      </c>
      <c r="J69" s="115"/>
    </row>
    <row r="70" spans="1:10" x14ac:dyDescent="0.25">
      <c r="B70" s="23" t="s">
        <v>67</v>
      </c>
      <c r="C70" s="83"/>
      <c r="D70" s="111">
        <f>RUK_Fee+APCs</f>
        <v>9000</v>
      </c>
      <c r="E70" s="111">
        <f>RUK_Fee+APCs</f>
        <v>9000</v>
      </c>
      <c r="F70" s="111">
        <f>RUK_Fee+APCs</f>
        <v>9000</v>
      </c>
      <c r="G70" s="111">
        <f>RUK_Fee+APCs</f>
        <v>9000</v>
      </c>
    </row>
    <row r="71" spans="1:10" x14ac:dyDescent="0.25">
      <c r="B71" s="23" t="s">
        <v>68</v>
      </c>
      <c r="C71" s="83"/>
      <c r="D71" s="84">
        <f>International_Fee+APCs</f>
        <v>16850</v>
      </c>
      <c r="E71" s="84">
        <f>International_Fee+APCs</f>
        <v>16850</v>
      </c>
      <c r="F71" s="84">
        <f>International_Fee+APCs</f>
        <v>16850</v>
      </c>
      <c r="G71" s="84">
        <f>International_Fee+APCs</f>
        <v>16850</v>
      </c>
    </row>
    <row r="72" spans="1:10" x14ac:dyDescent="0.25">
      <c r="B72" s="85" t="s">
        <v>69</v>
      </c>
      <c r="C72" s="86"/>
      <c r="D72" s="112">
        <f>IFERROR(AVERAGEIF(Income_per_HomeEU_Student_Y1:Income_per_Interntnl_Student_Y1,"&lt;&gt;0"),"0")</f>
        <v>11550</v>
      </c>
      <c r="E72" s="112">
        <f>IFERROR(AVERAGEIF(Income_per_HomeEU_Student_Y2:Income_per_Interntnl_Student_Y2,"&lt;&gt;0"),"0")</f>
        <v>11550</v>
      </c>
      <c r="F72" s="112">
        <f>IFERROR(AVERAGEIF(Income_per_HomeEU_Student_Y3:Income_per_Interntnl_Student_Y3,"&lt;&gt;0"),"0")</f>
        <v>11550</v>
      </c>
      <c r="G72" s="112">
        <f>IFERROR(AVERAGEIF(Income_per_HomeEU_Student_Y4:Income_per_Interntnl_Student_Y4,"&lt;&gt;0"),"0")</f>
        <v>11550</v>
      </c>
    </row>
    <row r="73" spans="1:10" x14ac:dyDescent="0.25">
      <c r="B73" s="23" t="s">
        <v>90</v>
      </c>
      <c r="C73" s="83"/>
      <c r="D73" s="91">
        <f>IF(OR(Cost_per_Student_Y1=0,Income_per_HomeEU_Student_Y1=0),"0 ",Income_per_HomeEU_Student_Y1-Cost_per_Student_Y1)</f>
        <v>2153.6918451589745</v>
      </c>
      <c r="E73" s="91">
        <f>IF(OR(Cost_per_Student_Y2=0,Income_per_HomeEU_Student_Y2=0),"0 ",Income_per_HomeEU_Student_Y2-Cost_per_Student_Y2)</f>
        <v>1482.1362896034188</v>
      </c>
      <c r="F73" s="91">
        <f>IF(OR(Cost_per_Student_Y3=0,Income_per_HomeEU_Student_Y3=0),"0 ",Income_per_HomeEU_Student_Y3-Cost_per_Student_Y3)</f>
        <v>733.03351182564165</v>
      </c>
      <c r="G73" s="91">
        <f>IF(OR(Cost_per_Student_Y4=0,Income_per_HomeEU_Student_Y4=0),"0 ",Income_per_HomeEU_Student_Y4-Cost_per_Student_Y4)</f>
        <v>1021.1539663710955</v>
      </c>
    </row>
    <row r="74" spans="1:10" x14ac:dyDescent="0.25">
      <c r="B74" s="23" t="s">
        <v>91</v>
      </c>
      <c r="C74" s="83"/>
      <c r="D74" s="113">
        <f>IF(OR(Cost_per_Student_Y1=0,Income_per_RUK_Student_Y1=0),"0",Income_per_RUK_Student_Y1-Cost_per_Student_Y1)</f>
        <v>2353.6918451589745</v>
      </c>
      <c r="E74" s="113">
        <f>IF(OR(Cost_per_Student_Y2=0,Income_per_RUK_Student_Y2=0),"0",Income_per_RUK_Student_Y2-Cost_per_Student_Y2)</f>
        <v>1682.1362896034188</v>
      </c>
      <c r="F74" s="113">
        <f>IF(OR(Cost_per_Student_Y3=0,Income_per_RUK_Student_Y3=0),"0",Income_per_RUK_Student_Y3-Cost_per_Student_Y3)</f>
        <v>933.03351182564165</v>
      </c>
      <c r="G74" s="113">
        <f>IF(OR(Cost_per_Student_Y4=0,Income_per_RUK_Student_Y4=0),"0",Income_per_RUK_Student_Y4-Cost_per_Student_Y4)</f>
        <v>1221.1539663710955</v>
      </c>
    </row>
    <row r="75" spans="1:10" x14ac:dyDescent="0.25">
      <c r="B75" s="23" t="s">
        <v>92</v>
      </c>
      <c r="C75" s="83"/>
      <c r="D75" s="91">
        <f>IF(OR(Income_per_Interntnl_Student_Y1=0, Cost_per_Student_Y1=0), "0",Income_per_Interntnl_Student_Y1-Cost_per_Student_Y1)</f>
        <v>10203.691845158974</v>
      </c>
      <c r="E75" s="91">
        <f>IF(OR(Income_per_Interntnl_Student_Y2=0, Cost_per_Student_Y2=0), "0",Income_per_Interntnl_Student_Y2-Cost_per_Student_Y2)</f>
        <v>9532.1362896034188</v>
      </c>
      <c r="F75" s="91">
        <f>IF(OR(Income_per_Interntnl_Student_Y3=0, Cost_per_Student_Y3=0), "0",Income_per_Interntnl_Student_Y3-Cost_per_Student_Y3)</f>
        <v>8783.0335118256407</v>
      </c>
      <c r="G75" s="91">
        <f>IF(OR(Income_per_Interntnl_Student_Y4=0, Cost_per_Student_Y4=0), "0",Income_per_Interntnl_Student_Y4-Cost_per_Student_Y4)</f>
        <v>9071.1539663710955</v>
      </c>
    </row>
    <row r="76" spans="1:10" x14ac:dyDescent="0.25">
      <c r="B76" s="85" t="s">
        <v>99</v>
      </c>
      <c r="C76" s="86"/>
      <c r="D76" s="112">
        <f>IFERROR(AVERAGEIF(Profit_per_HomeEU_Student_Y1:Profit_per_Interntnl_Student_Y1,"&lt;&gt;0"),"0")</f>
        <v>4903.6918451589745</v>
      </c>
      <c r="E76" s="112">
        <f>IFERROR(AVERAGEIF(Profit_per_HomeEU_Student_Y2:Profit_per_Interntnl_Student_Y2,"&lt;&gt;0"),"0")</f>
        <v>4232.1362896034188</v>
      </c>
      <c r="F76" s="112">
        <f>IFERROR(AVERAGEIF(Profit_per_HomeEU_Student_Y3:Profit_per_Interntnl_Student_Y3,"&lt;&gt;0"),"0")</f>
        <v>3483.0335118256412</v>
      </c>
      <c r="G76" s="112">
        <f>IFERROR(AVERAGEIF(Profit_per_HomeEU_Student_Y4:Profit_per_Interntnl_Student_Y4,"&lt;&gt;0"),"0")</f>
        <v>3771.1539663710955</v>
      </c>
    </row>
    <row r="77" spans="1:10" ht="59.25" customHeight="1" x14ac:dyDescent="0.25">
      <c r="A77" s="95" t="s">
        <v>248</v>
      </c>
    </row>
    <row r="78" spans="1:10" x14ac:dyDescent="0.25">
      <c r="A78" s="15" t="s">
        <v>249</v>
      </c>
      <c r="C78" s="15" t="s">
        <v>250</v>
      </c>
    </row>
    <row r="79" spans="1:10" hidden="1" x14ac:dyDescent="0.25">
      <c r="A79" s="15" t="s">
        <v>249</v>
      </c>
      <c r="C79" s="15" t="s">
        <v>250</v>
      </c>
    </row>
  </sheetData>
  <sheetProtection algorithmName="SHA-512" hashValue="JSXQSCvjPx2cw6iwxo2EVfxEoae5SOVfhWIixOsvmJiVwWaCUQ+0xAUsCsotxy3zvDXem8RDa87XPQp0F5lOgA==" saltValue="UX2fqlP90Wm/x6UhYp2KSQ==" spinCount="100000" sheet="1" objects="1" scenarios="1" formatCells="0" formatColumns="0" formatRows="0" sort="0" autoFilter="0" pivotTables="0"/>
  <mergeCells count="1">
    <mergeCell ref="D10:G10"/>
  </mergeCells>
  <pageMargins left="0.70866141732283472" right="0.70866141732283472" top="0.74803149606299213" bottom="0.74803149606299213" header="0.31496062992125984" footer="0.31496062992125984"/>
  <pageSetup paperSize="8" scale="90" orientation="portrait" horizontalDpi="300" verticalDpi="300" r:id="rId1"/>
  <headerFooter>
    <oddFooter>&amp;C&amp;F&amp;R&amp;D  Susan McIntosh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List!$C$2:$C$3</xm:f>
          </x14:formula1>
          <xm:sqref>B5</xm:sqref>
        </x14:dataValidation>
        <x14:dataValidation type="list" allowBlank="1" showInputMessage="1" showErrorMessage="1">
          <x14:formula1>
            <xm:f>List!$B$2:$B$73</xm:f>
          </x14:formula1>
          <xm:sqref>B8</xm:sqref>
        </x14:dataValidation>
        <x14:dataValidation type="list" allowBlank="1" showInputMessage="1" showErrorMessage="1">
          <x14:formula1>
            <xm:f>List!$F$2:$F$11</xm:f>
          </x14:formula1>
          <xm:sqref>B7</xm:sqref>
        </x14:dataValidation>
        <x14:dataValidation type="list" allowBlank="1" showInputMessage="1" showErrorMessage="1">
          <x14:formula1>
            <xm:f>List!$A$2:$A$4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="70" zoomScaleNormal="70" workbookViewId="0"/>
  </sheetViews>
  <sheetFormatPr defaultRowHeight="15.75" x14ac:dyDescent="0.25"/>
  <cols>
    <col min="1" max="1" width="32.7109375" style="32" customWidth="1"/>
    <col min="2" max="4" width="9.140625" style="32"/>
    <col min="5" max="5" width="9.5703125" style="32" bestFit="1" customWidth="1"/>
    <col min="6" max="6" width="9.28515625" style="32" bestFit="1" customWidth="1"/>
    <col min="7" max="7" width="12" style="32" customWidth="1"/>
    <col min="8" max="8" width="9.5703125" style="32" bestFit="1" customWidth="1"/>
    <col min="9" max="9" width="9.28515625" style="32" bestFit="1" customWidth="1"/>
    <col min="10" max="16384" width="9.140625" style="32"/>
  </cols>
  <sheetData>
    <row r="1" spans="1:16" ht="23.25" customHeight="1" x14ac:dyDescent="0.25">
      <c r="A1" s="172" t="s">
        <v>255</v>
      </c>
    </row>
    <row r="3" spans="1:16" x14ac:dyDescent="0.25">
      <c r="A3" s="106" t="s">
        <v>117</v>
      </c>
    </row>
    <row r="4" spans="1:16" x14ac:dyDescent="0.25">
      <c r="A4" s="32" t="s">
        <v>118</v>
      </c>
      <c r="B4" s="32">
        <v>35</v>
      </c>
    </row>
    <row r="5" spans="1:16" x14ac:dyDescent="0.25">
      <c r="A5" s="32" t="s">
        <v>119</v>
      </c>
      <c r="B5" s="117">
        <v>44</v>
      </c>
    </row>
    <row r="6" spans="1:16" x14ac:dyDescent="0.25">
      <c r="A6" s="116"/>
      <c r="B6" s="118">
        <f>B4*B5</f>
        <v>1540</v>
      </c>
    </row>
    <row r="7" spans="1:16" x14ac:dyDescent="0.25">
      <c r="A7" s="116"/>
    </row>
    <row r="8" spans="1:16" x14ac:dyDescent="0.25">
      <c r="A8" s="32" t="s">
        <v>120</v>
      </c>
      <c r="G8" s="119" t="s">
        <v>244</v>
      </c>
    </row>
    <row r="9" spans="1:16" ht="63" x14ac:dyDescent="0.25">
      <c r="A9" s="120" t="s">
        <v>121</v>
      </c>
      <c r="B9" s="120" t="s">
        <v>122</v>
      </c>
      <c r="C9" s="121" t="s">
        <v>123</v>
      </c>
      <c r="D9" s="121" t="s">
        <v>124</v>
      </c>
      <c r="E9" s="121" t="s">
        <v>125</v>
      </c>
      <c r="F9" s="121" t="s">
        <v>126</v>
      </c>
      <c r="G9" s="121" t="s">
        <v>127</v>
      </c>
      <c r="H9" s="121" t="s">
        <v>128</v>
      </c>
      <c r="I9" s="121" t="s">
        <v>129</v>
      </c>
    </row>
    <row r="10" spans="1:16" ht="22.5" customHeight="1" x14ac:dyDescent="0.25">
      <c r="A10" s="122" t="s">
        <v>36</v>
      </c>
      <c r="B10" s="123" t="s">
        <v>130</v>
      </c>
      <c r="C10" s="124"/>
      <c r="D10" s="124"/>
      <c r="E10" s="125"/>
      <c r="F10" s="125"/>
      <c r="G10" s="125"/>
      <c r="H10" s="125"/>
      <c r="I10" s="125">
        <v>103</v>
      </c>
    </row>
    <row r="11" spans="1:16" ht="22.5" customHeight="1" x14ac:dyDescent="0.25">
      <c r="A11" s="126" t="s">
        <v>131</v>
      </c>
      <c r="B11" s="126" t="s">
        <v>132</v>
      </c>
      <c r="C11" s="127" t="s">
        <v>261</v>
      </c>
      <c r="D11" s="127">
        <v>60</v>
      </c>
      <c r="E11" s="128">
        <v>80353</v>
      </c>
      <c r="F11" s="128">
        <f>E11*13.8%</f>
        <v>11088.714000000002</v>
      </c>
      <c r="G11" s="128">
        <f>E11*18%</f>
        <v>14463.539999999999</v>
      </c>
      <c r="H11" s="128">
        <f t="shared" ref="H11:H22" si="0">SUM(E11:G11)</f>
        <v>105905.254</v>
      </c>
      <c r="I11" s="128">
        <f>ROUND(H11/$B$6,0)</f>
        <v>69</v>
      </c>
      <c r="K11" s="129"/>
    </row>
    <row r="12" spans="1:16" ht="33.75" customHeight="1" x14ac:dyDescent="0.25">
      <c r="A12" s="126" t="s">
        <v>131</v>
      </c>
      <c r="B12" s="126" t="s">
        <v>132</v>
      </c>
      <c r="C12" s="127" t="s">
        <v>261</v>
      </c>
      <c r="D12" s="127">
        <v>66</v>
      </c>
      <c r="E12" s="128">
        <v>98401</v>
      </c>
      <c r="F12" s="128">
        <f t="shared" ref="F12:F22" si="1">E12*13.8%</f>
        <v>13579.338000000002</v>
      </c>
      <c r="G12" s="128">
        <f t="shared" ref="G12:G22" si="2">E12*18%</f>
        <v>17712.18</v>
      </c>
      <c r="H12" s="128">
        <f>SUM(E12:G12)</f>
        <v>129692.51800000001</v>
      </c>
      <c r="I12" s="128">
        <f t="shared" ref="I12:I22" si="3">ROUND(H12/$B$6,0)</f>
        <v>84</v>
      </c>
    </row>
    <row r="13" spans="1:16" ht="26.25" customHeight="1" x14ac:dyDescent="0.25">
      <c r="A13" s="126" t="s">
        <v>131</v>
      </c>
      <c r="B13" s="126" t="s">
        <v>132</v>
      </c>
      <c r="C13" s="127" t="s">
        <v>261</v>
      </c>
      <c r="D13" s="127">
        <v>63</v>
      </c>
      <c r="E13" s="128">
        <v>89424</v>
      </c>
      <c r="F13" s="128">
        <f t="shared" si="1"/>
        <v>12340.512000000001</v>
      </c>
      <c r="G13" s="128">
        <f t="shared" si="2"/>
        <v>16096.32</v>
      </c>
      <c r="H13" s="128">
        <f>AVERAGE(H11:H12)</f>
        <v>117798.886</v>
      </c>
      <c r="I13" s="128">
        <f>AVERAGE(I11:I12)</f>
        <v>76.5</v>
      </c>
      <c r="P13" s="130"/>
    </row>
    <row r="14" spans="1:16" ht="22.5" customHeight="1" x14ac:dyDescent="0.25">
      <c r="A14" s="123" t="s">
        <v>133</v>
      </c>
      <c r="B14" s="123" t="s">
        <v>134</v>
      </c>
      <c r="C14" s="131" t="s">
        <v>256</v>
      </c>
      <c r="D14" s="131">
        <v>48</v>
      </c>
      <c r="E14" s="132">
        <v>55297</v>
      </c>
      <c r="F14" s="132">
        <f t="shared" si="1"/>
        <v>7630.9860000000008</v>
      </c>
      <c r="G14" s="132">
        <f t="shared" si="2"/>
        <v>9953.4599999999991</v>
      </c>
      <c r="H14" s="132">
        <f t="shared" si="0"/>
        <v>72881.445999999996</v>
      </c>
      <c r="I14" s="125">
        <f t="shared" si="3"/>
        <v>47</v>
      </c>
    </row>
    <row r="15" spans="1:16" ht="22.5" customHeight="1" x14ac:dyDescent="0.25">
      <c r="A15" s="126" t="s">
        <v>135</v>
      </c>
      <c r="B15" s="126" t="s">
        <v>136</v>
      </c>
      <c r="C15" s="127" t="s">
        <v>257</v>
      </c>
      <c r="D15" s="127">
        <v>40</v>
      </c>
      <c r="E15" s="128">
        <v>43685</v>
      </c>
      <c r="F15" s="128">
        <f t="shared" si="1"/>
        <v>6028.5300000000007</v>
      </c>
      <c r="G15" s="128">
        <f t="shared" si="2"/>
        <v>7863.2999999999993</v>
      </c>
      <c r="H15" s="128">
        <f t="shared" si="0"/>
        <v>57576.83</v>
      </c>
      <c r="I15" s="128">
        <f t="shared" si="3"/>
        <v>37</v>
      </c>
    </row>
    <row r="16" spans="1:16" ht="22.5" customHeight="1" x14ac:dyDescent="0.25">
      <c r="A16" s="122" t="s">
        <v>137</v>
      </c>
      <c r="B16" s="123" t="s">
        <v>138</v>
      </c>
      <c r="C16" s="131" t="s">
        <v>258</v>
      </c>
      <c r="D16" s="131">
        <v>26</v>
      </c>
      <c r="E16" s="132">
        <v>28936</v>
      </c>
      <c r="F16" s="132">
        <f t="shared" si="1"/>
        <v>3993.1680000000001</v>
      </c>
      <c r="G16" s="132">
        <f t="shared" si="2"/>
        <v>5208.4799999999996</v>
      </c>
      <c r="H16" s="125">
        <f t="shared" si="0"/>
        <v>38137.648000000001</v>
      </c>
      <c r="I16" s="125">
        <f t="shared" si="3"/>
        <v>25</v>
      </c>
    </row>
    <row r="17" spans="1:9" ht="22.5" customHeight="1" x14ac:dyDescent="0.25">
      <c r="A17" s="126" t="s">
        <v>139</v>
      </c>
      <c r="B17" s="126" t="s">
        <v>140</v>
      </c>
      <c r="C17" s="127" t="s">
        <v>259</v>
      </c>
      <c r="D17" s="127">
        <v>39</v>
      </c>
      <c r="E17" s="128">
        <v>42418</v>
      </c>
      <c r="F17" s="128">
        <f t="shared" si="1"/>
        <v>5853.6840000000002</v>
      </c>
      <c r="G17" s="128">
        <f t="shared" si="2"/>
        <v>7635.24</v>
      </c>
      <c r="H17" s="128">
        <f>SUM(E17:G17)</f>
        <v>55906.923999999999</v>
      </c>
      <c r="I17" s="128">
        <f>ROUND(H17/$B$6,0)</f>
        <v>36</v>
      </c>
    </row>
    <row r="18" spans="1:9" ht="22.5" customHeight="1" x14ac:dyDescent="0.25">
      <c r="A18" s="122" t="s">
        <v>139</v>
      </c>
      <c r="B18" s="123" t="s">
        <v>141</v>
      </c>
      <c r="C18" s="133" t="s">
        <v>168</v>
      </c>
      <c r="D18" s="131">
        <v>24</v>
      </c>
      <c r="E18" s="132">
        <v>27285</v>
      </c>
      <c r="F18" s="132">
        <f t="shared" si="1"/>
        <v>3765.3300000000004</v>
      </c>
      <c r="G18" s="132">
        <f t="shared" si="2"/>
        <v>4911.3</v>
      </c>
      <c r="H18" s="125">
        <f>SUM(E18:G18)</f>
        <v>35961.630000000005</v>
      </c>
      <c r="I18" s="125">
        <f>ROUND(H18/$B$6,0)</f>
        <v>23</v>
      </c>
    </row>
    <row r="19" spans="1:9" ht="22.5" customHeight="1" x14ac:dyDescent="0.25">
      <c r="A19" s="126" t="s">
        <v>139</v>
      </c>
      <c r="B19" s="126" t="s">
        <v>142</v>
      </c>
      <c r="C19" s="134" t="s">
        <v>169</v>
      </c>
      <c r="D19" s="127">
        <v>10</v>
      </c>
      <c r="E19" s="128">
        <v>18263</v>
      </c>
      <c r="F19" s="128">
        <f t="shared" si="1"/>
        <v>2520.2940000000003</v>
      </c>
      <c r="G19" s="128">
        <f t="shared" si="2"/>
        <v>3287.3399999999997</v>
      </c>
      <c r="H19" s="128">
        <f>SUM(E19:G19)</f>
        <v>24070.634000000002</v>
      </c>
      <c r="I19" s="128">
        <f>ROUND(H19/$B$6,0)</f>
        <v>16</v>
      </c>
    </row>
    <row r="20" spans="1:9" ht="22.5" customHeight="1" x14ac:dyDescent="0.25">
      <c r="A20" s="126" t="s">
        <v>139</v>
      </c>
      <c r="B20" s="126" t="s">
        <v>130</v>
      </c>
      <c r="C20" s="127"/>
      <c r="D20" s="127"/>
      <c r="E20" s="128">
        <f>AVERAGE(E17:E19)</f>
        <v>29322</v>
      </c>
      <c r="F20" s="128">
        <f t="shared" si="1"/>
        <v>4046.4360000000001</v>
      </c>
      <c r="G20" s="128">
        <f t="shared" si="2"/>
        <v>5277.96</v>
      </c>
      <c r="H20" s="128">
        <f>AVERAGE(H17:H19)</f>
        <v>38646.396000000001</v>
      </c>
      <c r="I20" s="128">
        <f>AVERAGE(I17:I19)</f>
        <v>25</v>
      </c>
    </row>
    <row r="21" spans="1:9" ht="22.5" customHeight="1" x14ac:dyDescent="0.25">
      <c r="A21" s="123" t="s">
        <v>143</v>
      </c>
      <c r="B21" s="123" t="s">
        <v>144</v>
      </c>
      <c r="C21" s="135" t="s">
        <v>242</v>
      </c>
      <c r="D21" s="131">
        <v>19</v>
      </c>
      <c r="E21" s="132">
        <v>23557</v>
      </c>
      <c r="F21" s="132">
        <f t="shared" si="1"/>
        <v>3250.8660000000004</v>
      </c>
      <c r="G21" s="132">
        <f t="shared" si="2"/>
        <v>4240.26</v>
      </c>
      <c r="H21" s="132">
        <f t="shared" si="0"/>
        <v>31048.126000000004</v>
      </c>
      <c r="I21" s="132">
        <f t="shared" si="3"/>
        <v>20</v>
      </c>
    </row>
    <row r="22" spans="1:9" ht="22.5" customHeight="1" x14ac:dyDescent="0.25">
      <c r="A22" s="126" t="s">
        <v>46</v>
      </c>
      <c r="B22" s="126" t="s">
        <v>145</v>
      </c>
      <c r="C22" s="127" t="s">
        <v>260</v>
      </c>
      <c r="D22" s="127">
        <v>9</v>
      </c>
      <c r="E22" s="128">
        <v>17764</v>
      </c>
      <c r="F22" s="128">
        <f t="shared" si="1"/>
        <v>2451.4320000000002</v>
      </c>
      <c r="G22" s="128">
        <f t="shared" si="2"/>
        <v>3197.52</v>
      </c>
      <c r="H22" s="128">
        <f t="shared" si="0"/>
        <v>23412.952000000001</v>
      </c>
      <c r="I22" s="128">
        <f t="shared" si="3"/>
        <v>15</v>
      </c>
    </row>
  </sheetData>
  <pageMargins left="0.7" right="0.7" top="0.75" bottom="0.75" header="0.3" footer="0.3"/>
  <pageSetup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zoomScale="70" zoomScaleNormal="70" workbookViewId="0">
      <selection activeCell="B82" sqref="B82"/>
    </sheetView>
  </sheetViews>
  <sheetFormatPr defaultRowHeight="15.75" x14ac:dyDescent="0.25"/>
  <cols>
    <col min="1" max="1" width="29.140625" style="32" customWidth="1"/>
    <col min="2" max="9" width="10.28515625" style="32" customWidth="1"/>
    <col min="10" max="10" width="12.140625" style="32" bestFit="1" customWidth="1"/>
    <col min="11" max="13" width="8.42578125" style="32" customWidth="1"/>
    <col min="14" max="14" width="9.28515625" style="32" bestFit="1" customWidth="1"/>
    <col min="15" max="18" width="8.42578125" style="32" customWidth="1"/>
    <col min="19" max="19" width="9.28515625" style="32" bestFit="1" customWidth="1"/>
    <col min="20" max="20" width="9.28515625" style="32" customWidth="1"/>
    <col min="21" max="21" width="8.42578125" style="32" customWidth="1"/>
    <col min="22" max="23" width="9.28515625" style="32" bestFit="1" customWidth="1"/>
    <col min="24" max="24" width="9.28515625" style="32" customWidth="1"/>
    <col min="25" max="16384" width="9.140625" style="32"/>
  </cols>
  <sheetData>
    <row r="1" spans="1:24" ht="21.4" customHeight="1" x14ac:dyDescent="0.25">
      <c r="A1" s="136" t="s">
        <v>170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 t="s">
        <v>146</v>
      </c>
    </row>
    <row r="2" spans="1:24" ht="21.4" customHeight="1" x14ac:dyDescent="0.25">
      <c r="A2" s="139" t="s">
        <v>171</v>
      </c>
      <c r="B2" s="140" t="s">
        <v>120</v>
      </c>
      <c r="C2" s="140" t="s">
        <v>120</v>
      </c>
      <c r="D2" s="141" t="s">
        <v>120</v>
      </c>
      <c r="E2" s="140" t="s">
        <v>120</v>
      </c>
      <c r="F2" s="140" t="s">
        <v>120</v>
      </c>
      <c r="G2" s="141" t="s">
        <v>120</v>
      </c>
      <c r="H2" s="141" t="s">
        <v>120</v>
      </c>
      <c r="I2" s="140" t="s">
        <v>120</v>
      </c>
      <c r="J2" s="140" t="s">
        <v>120</v>
      </c>
      <c r="K2" s="140" t="s">
        <v>120</v>
      </c>
      <c r="L2" s="140" t="s">
        <v>120</v>
      </c>
      <c r="M2" s="140" t="s">
        <v>120</v>
      </c>
      <c r="N2" s="141" t="s">
        <v>120</v>
      </c>
      <c r="O2" s="140" t="s">
        <v>120</v>
      </c>
      <c r="P2" s="140" t="s">
        <v>120</v>
      </c>
      <c r="Q2" s="140" t="s">
        <v>120</v>
      </c>
      <c r="R2" s="140" t="s">
        <v>120</v>
      </c>
      <c r="S2" s="141" t="s">
        <v>120</v>
      </c>
      <c r="T2" s="141" t="s">
        <v>120</v>
      </c>
      <c r="U2" s="140" t="s">
        <v>120</v>
      </c>
      <c r="V2" s="140" t="s">
        <v>120</v>
      </c>
      <c r="W2" s="141" t="s">
        <v>120</v>
      </c>
      <c r="X2" s="141" t="s">
        <v>120</v>
      </c>
    </row>
    <row r="3" spans="1:24" ht="21.4" customHeight="1" x14ac:dyDescent="0.25">
      <c r="A3" s="142" t="s">
        <v>172</v>
      </c>
      <c r="B3" s="143" t="s">
        <v>76</v>
      </c>
      <c r="C3" s="143" t="s">
        <v>85</v>
      </c>
      <c r="D3" s="144" t="s">
        <v>173</v>
      </c>
      <c r="E3" s="143" t="s">
        <v>76</v>
      </c>
      <c r="F3" s="143" t="s">
        <v>85</v>
      </c>
      <c r="G3" s="144" t="s">
        <v>174</v>
      </c>
      <c r="H3" s="144" t="s">
        <v>175</v>
      </c>
      <c r="I3" s="143" t="s">
        <v>176</v>
      </c>
      <c r="J3" s="143" t="s">
        <v>177</v>
      </c>
      <c r="K3" s="143" t="s">
        <v>178</v>
      </c>
      <c r="L3" s="143" t="s">
        <v>179</v>
      </c>
      <c r="M3" s="143" t="s">
        <v>180</v>
      </c>
      <c r="N3" s="144" t="s">
        <v>181</v>
      </c>
      <c r="O3" s="143" t="s">
        <v>182</v>
      </c>
      <c r="P3" s="143" t="s">
        <v>183</v>
      </c>
      <c r="Q3" s="143" t="s">
        <v>184</v>
      </c>
      <c r="R3" s="143" t="s">
        <v>185</v>
      </c>
      <c r="S3" s="144" t="s">
        <v>186</v>
      </c>
      <c r="T3" s="144" t="s">
        <v>187</v>
      </c>
      <c r="U3" s="143" t="s">
        <v>188</v>
      </c>
      <c r="V3" s="143" t="s">
        <v>189</v>
      </c>
      <c r="W3" s="144" t="s">
        <v>190</v>
      </c>
      <c r="X3" s="144" t="s">
        <v>26</v>
      </c>
    </row>
    <row r="4" spans="1:24" ht="20.100000000000001" customHeight="1" x14ac:dyDescent="0.25">
      <c r="A4" s="145" t="s">
        <v>191</v>
      </c>
      <c r="B4" s="146">
        <v>66245248.2679976</v>
      </c>
      <c r="C4" s="146">
        <v>1423398.73200234</v>
      </c>
      <c r="D4" s="147">
        <v>67668647</v>
      </c>
      <c r="E4" s="146">
        <v>0</v>
      </c>
      <c r="F4" s="146">
        <v>0</v>
      </c>
      <c r="G4" s="147">
        <v>0</v>
      </c>
      <c r="H4" s="148">
        <v>67668647</v>
      </c>
      <c r="I4" s="146">
        <v>99921667.707732707</v>
      </c>
      <c r="J4" s="146">
        <v>0</v>
      </c>
      <c r="K4" s="146">
        <v>0</v>
      </c>
      <c r="L4" s="146">
        <v>0</v>
      </c>
      <c r="M4" s="146">
        <v>0</v>
      </c>
      <c r="N4" s="147">
        <v>99921667.707732707</v>
      </c>
      <c r="O4" s="146">
        <v>0</v>
      </c>
      <c r="P4" s="146">
        <v>0</v>
      </c>
      <c r="Q4" s="146">
        <v>0</v>
      </c>
      <c r="R4" s="146">
        <v>0</v>
      </c>
      <c r="S4" s="147">
        <v>0</v>
      </c>
      <c r="T4" s="148">
        <v>99921667.707732707</v>
      </c>
      <c r="U4" s="146">
        <v>0</v>
      </c>
      <c r="V4" s="146">
        <v>2372000</v>
      </c>
      <c r="W4" s="148">
        <v>2372000</v>
      </c>
      <c r="X4" s="148">
        <v>169962314.70773301</v>
      </c>
    </row>
    <row r="5" spans="1:24" ht="20.100000000000001" customHeight="1" x14ac:dyDescent="0.25">
      <c r="A5" s="145" t="s">
        <v>192</v>
      </c>
      <c r="B5" s="146">
        <v>69764824.416341797</v>
      </c>
      <c r="C5" s="146">
        <v>16889651.868425801</v>
      </c>
      <c r="D5" s="147">
        <v>86654476.284767598</v>
      </c>
      <c r="E5" s="146">
        <v>76893347.186819106</v>
      </c>
      <c r="F5" s="146">
        <v>53256665.993982397</v>
      </c>
      <c r="G5" s="147">
        <v>130150013.180801</v>
      </c>
      <c r="H5" s="148">
        <v>216804489.46556899</v>
      </c>
      <c r="I5" s="146">
        <v>0</v>
      </c>
      <c r="J5" s="146">
        <v>0</v>
      </c>
      <c r="K5" s="146">
        <v>0</v>
      </c>
      <c r="L5" s="146">
        <v>0</v>
      </c>
      <c r="M5" s="146">
        <v>36925567.084430799</v>
      </c>
      <c r="N5" s="147">
        <v>36925567.084430799</v>
      </c>
      <c r="O5" s="146">
        <v>0</v>
      </c>
      <c r="P5" s="146">
        <v>0</v>
      </c>
      <c r="Q5" s="146">
        <v>0</v>
      </c>
      <c r="R5" s="146">
        <v>0</v>
      </c>
      <c r="S5" s="147">
        <v>0</v>
      </c>
      <c r="T5" s="148">
        <v>36925567.084430799</v>
      </c>
      <c r="U5" s="146">
        <v>0</v>
      </c>
      <c r="V5" s="146">
        <v>0</v>
      </c>
      <c r="W5" s="148">
        <v>0</v>
      </c>
      <c r="X5" s="148">
        <v>253730056.55000001</v>
      </c>
    </row>
    <row r="6" spans="1:24" ht="20.100000000000001" customHeight="1" x14ac:dyDescent="0.25">
      <c r="A6" s="145" t="s">
        <v>193</v>
      </c>
      <c r="B6" s="146">
        <v>0</v>
      </c>
      <c r="C6" s="146">
        <v>0</v>
      </c>
      <c r="D6" s="147">
        <v>0</v>
      </c>
      <c r="E6" s="146">
        <v>0</v>
      </c>
      <c r="F6" s="146">
        <v>0</v>
      </c>
      <c r="G6" s="147">
        <v>0</v>
      </c>
      <c r="H6" s="148">
        <v>0</v>
      </c>
      <c r="I6" s="146">
        <v>106505.04</v>
      </c>
      <c r="J6" s="146">
        <v>120006657.3</v>
      </c>
      <c r="K6" s="146">
        <v>20644677.890000001</v>
      </c>
      <c r="L6" s="146">
        <v>0</v>
      </c>
      <c r="M6" s="146">
        <v>0</v>
      </c>
      <c r="N6" s="147">
        <v>140757840.22999999</v>
      </c>
      <c r="O6" s="146">
        <v>31851022.280000001</v>
      </c>
      <c r="P6" s="146">
        <v>49225365.759999998</v>
      </c>
      <c r="Q6" s="146">
        <v>8117098.0099999998</v>
      </c>
      <c r="R6" s="146">
        <v>18804750.809999999</v>
      </c>
      <c r="S6" s="147">
        <v>107998236.86</v>
      </c>
      <c r="T6" s="148">
        <v>248756077.09</v>
      </c>
      <c r="U6" s="146">
        <v>0</v>
      </c>
      <c r="V6" s="146">
        <v>0</v>
      </c>
      <c r="W6" s="148">
        <v>0</v>
      </c>
      <c r="X6" s="148">
        <v>248756077.09</v>
      </c>
    </row>
    <row r="7" spans="1:24" ht="20.100000000000001" customHeight="1" x14ac:dyDescent="0.25">
      <c r="A7" s="145" t="s">
        <v>31</v>
      </c>
      <c r="B7" s="146">
        <v>1356999.4192377201</v>
      </c>
      <c r="C7" s="146">
        <v>317047.56479805202</v>
      </c>
      <c r="D7" s="147">
        <v>1674046.98403578</v>
      </c>
      <c r="E7" s="146">
        <v>211493.554485386</v>
      </c>
      <c r="F7" s="146">
        <v>306405.72878165101</v>
      </c>
      <c r="G7" s="147">
        <v>517899.28326703701</v>
      </c>
      <c r="H7" s="148">
        <v>2191946.2673028102</v>
      </c>
      <c r="I7" s="146">
        <v>735519.48352315498</v>
      </c>
      <c r="J7" s="146">
        <v>2237515.8781659198</v>
      </c>
      <c r="K7" s="146">
        <v>185327.56500711001</v>
      </c>
      <c r="L7" s="146">
        <v>0</v>
      </c>
      <c r="M7" s="146">
        <v>739038.37208515895</v>
      </c>
      <c r="N7" s="147">
        <v>3897401.29878134</v>
      </c>
      <c r="O7" s="146">
        <v>1399769.39997441</v>
      </c>
      <c r="P7" s="146">
        <v>931228.53694113099</v>
      </c>
      <c r="Q7" s="146">
        <v>184371.02675410901</v>
      </c>
      <c r="R7" s="146">
        <v>497825.61562820099</v>
      </c>
      <c r="S7" s="147">
        <v>3013194.5792978499</v>
      </c>
      <c r="T7" s="148">
        <v>6910595.8780791899</v>
      </c>
      <c r="U7" s="146">
        <v>15801351.5634095</v>
      </c>
      <c r="V7" s="146">
        <v>40685068.5516297</v>
      </c>
      <c r="W7" s="148">
        <v>56486420.115039103</v>
      </c>
      <c r="X7" s="148">
        <v>65588962.260421097</v>
      </c>
    </row>
    <row r="8" spans="1:24" ht="20.100000000000001" customHeight="1" x14ac:dyDescent="0.25">
      <c r="A8" s="145" t="s">
        <v>252</v>
      </c>
      <c r="B8" s="146">
        <v>4260791.4125926401</v>
      </c>
      <c r="C8" s="146">
        <v>1393676.8374073601</v>
      </c>
      <c r="D8" s="147">
        <v>5654468.25</v>
      </c>
      <c r="E8" s="146">
        <v>0</v>
      </c>
      <c r="F8" s="146">
        <v>0</v>
      </c>
      <c r="G8" s="147">
        <v>0</v>
      </c>
      <c r="H8" s="148">
        <v>5654468.25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7">
        <v>0</v>
      </c>
      <c r="O8" s="146">
        <v>0</v>
      </c>
      <c r="P8" s="146">
        <v>0</v>
      </c>
      <c r="Q8" s="146">
        <v>0</v>
      </c>
      <c r="R8" s="146">
        <v>0</v>
      </c>
      <c r="S8" s="147">
        <v>0</v>
      </c>
      <c r="T8" s="148">
        <v>0</v>
      </c>
      <c r="U8" s="146">
        <v>0</v>
      </c>
      <c r="V8" s="146">
        <v>68074.880000000005</v>
      </c>
      <c r="W8" s="148">
        <v>68074.880000000005</v>
      </c>
      <c r="X8" s="148">
        <v>5722543.1299999999</v>
      </c>
    </row>
    <row r="9" spans="1:24" ht="20.100000000000001" customHeight="1" x14ac:dyDescent="0.25">
      <c r="A9" s="145" t="s">
        <v>253</v>
      </c>
      <c r="B9" s="146">
        <v>0</v>
      </c>
      <c r="C9" s="146">
        <v>0</v>
      </c>
      <c r="D9" s="147">
        <v>0</v>
      </c>
      <c r="E9" s="146">
        <v>702701.76947995799</v>
      </c>
      <c r="F9" s="146">
        <v>30854.700520042199</v>
      </c>
      <c r="G9" s="147">
        <v>733556.47</v>
      </c>
      <c r="H9" s="148">
        <v>733556.47</v>
      </c>
      <c r="I9" s="146">
        <v>1240832.98</v>
      </c>
      <c r="J9" s="146">
        <v>0</v>
      </c>
      <c r="K9" s="146">
        <v>0</v>
      </c>
      <c r="L9" s="146">
        <v>0</v>
      </c>
      <c r="M9" s="146">
        <v>0</v>
      </c>
      <c r="N9" s="147">
        <v>1240832.98</v>
      </c>
      <c r="O9" s="146">
        <v>0</v>
      </c>
      <c r="P9" s="146">
        <v>0</v>
      </c>
      <c r="Q9" s="146">
        <v>0</v>
      </c>
      <c r="R9" s="146">
        <v>0</v>
      </c>
      <c r="S9" s="147">
        <v>0</v>
      </c>
      <c r="T9" s="148">
        <v>1240832.98</v>
      </c>
      <c r="U9" s="146">
        <v>0</v>
      </c>
      <c r="V9" s="146">
        <v>4441741.18</v>
      </c>
      <c r="W9" s="148">
        <v>4441741.18</v>
      </c>
      <c r="X9" s="148">
        <v>6416130.6299999999</v>
      </c>
    </row>
    <row r="10" spans="1:24" ht="20.100000000000001" customHeight="1" x14ac:dyDescent="0.25">
      <c r="A10" s="149" t="s">
        <v>194</v>
      </c>
      <c r="B10" s="150">
        <v>141627863.51617</v>
      </c>
      <c r="C10" s="150">
        <v>20023775.002633601</v>
      </c>
      <c r="D10" s="151">
        <v>161651638.518803</v>
      </c>
      <c r="E10" s="150">
        <v>77807542.510784507</v>
      </c>
      <c r="F10" s="150">
        <v>53593926.423284099</v>
      </c>
      <c r="G10" s="151">
        <v>131401468.93406899</v>
      </c>
      <c r="H10" s="152">
        <v>293053107.45287198</v>
      </c>
      <c r="I10" s="150">
        <v>102004525.211256</v>
      </c>
      <c r="J10" s="150">
        <v>122244173.178166</v>
      </c>
      <c r="K10" s="150">
        <v>20830005.455007099</v>
      </c>
      <c r="L10" s="150">
        <v>0</v>
      </c>
      <c r="M10" s="150">
        <v>37664605.456515901</v>
      </c>
      <c r="N10" s="151">
        <v>282743309.30094498</v>
      </c>
      <c r="O10" s="150">
        <v>33250791.6799744</v>
      </c>
      <c r="P10" s="150">
        <v>50156594.296941102</v>
      </c>
      <c r="Q10" s="150">
        <v>8301469.0367541099</v>
      </c>
      <c r="R10" s="150">
        <v>19302576.4256282</v>
      </c>
      <c r="S10" s="151">
        <v>111011431.439298</v>
      </c>
      <c r="T10" s="152">
        <v>393754740.74024302</v>
      </c>
      <c r="U10" s="150">
        <v>15801351.5634095</v>
      </c>
      <c r="V10" s="150">
        <v>47566884.611629702</v>
      </c>
      <c r="W10" s="152">
        <v>63368236.175039098</v>
      </c>
      <c r="X10" s="152">
        <v>750176084.36815405</v>
      </c>
    </row>
    <row r="11" spans="1:24" ht="20.100000000000001" customHeight="1" x14ac:dyDescent="0.25">
      <c r="A11" s="145" t="s">
        <v>191</v>
      </c>
      <c r="B11" s="146">
        <v>5949036.0255329898</v>
      </c>
      <c r="C11" s="146">
        <v>1076232.0939976</v>
      </c>
      <c r="D11" s="147">
        <v>7025268.11953058</v>
      </c>
      <c r="E11" s="146">
        <v>1790340.73472527</v>
      </c>
      <c r="F11" s="146">
        <v>888523.75841240899</v>
      </c>
      <c r="G11" s="147">
        <v>2678864.49313768</v>
      </c>
      <c r="H11" s="148">
        <v>9704132.6126682702</v>
      </c>
      <c r="I11" s="146">
        <v>1120779.9444281999</v>
      </c>
      <c r="J11" s="146">
        <v>5132233.0208472097</v>
      </c>
      <c r="K11" s="146">
        <v>963412.32152317301</v>
      </c>
      <c r="L11" s="146">
        <v>-6025.7030081440398</v>
      </c>
      <c r="M11" s="146">
        <v>2371525.6168097602</v>
      </c>
      <c r="N11" s="147">
        <v>9581925.2006001901</v>
      </c>
      <c r="O11" s="146">
        <v>1549007.73900173</v>
      </c>
      <c r="P11" s="146">
        <v>2324920.7616632902</v>
      </c>
      <c r="Q11" s="146">
        <v>326638.151350923</v>
      </c>
      <c r="R11" s="146">
        <v>820247.91799005296</v>
      </c>
      <c r="S11" s="147">
        <v>5020814.5700059896</v>
      </c>
      <c r="T11" s="148">
        <v>14602739.770606199</v>
      </c>
      <c r="U11" s="146">
        <v>24988.2054247038</v>
      </c>
      <c r="V11" s="146">
        <v>219719.963324407</v>
      </c>
      <c r="W11" s="148">
        <v>244708.16874911101</v>
      </c>
      <c r="X11" s="148">
        <v>24551580.552023601</v>
      </c>
    </row>
    <row r="12" spans="1:24" ht="20.100000000000001" customHeight="1" x14ac:dyDescent="0.25">
      <c r="A12" s="145" t="s">
        <v>192</v>
      </c>
      <c r="B12" s="146">
        <v>0</v>
      </c>
      <c r="C12" s="146">
        <v>0</v>
      </c>
      <c r="D12" s="147">
        <v>0</v>
      </c>
      <c r="E12" s="146">
        <v>1963.23401378426</v>
      </c>
      <c r="F12" s="146">
        <v>1059.24598621574</v>
      </c>
      <c r="G12" s="147">
        <v>3022.48</v>
      </c>
      <c r="H12" s="148">
        <v>3022.48</v>
      </c>
      <c r="I12" s="146">
        <v>0</v>
      </c>
      <c r="J12" s="146">
        <v>0</v>
      </c>
      <c r="K12" s="146">
        <v>0</v>
      </c>
      <c r="L12" s="146">
        <v>0</v>
      </c>
      <c r="M12" s="146">
        <v>-1239763.6599999999</v>
      </c>
      <c r="N12" s="147">
        <v>-1239763.6599999999</v>
      </c>
      <c r="O12" s="146">
        <v>0</v>
      </c>
      <c r="P12" s="146">
        <v>0</v>
      </c>
      <c r="Q12" s="146">
        <v>0</v>
      </c>
      <c r="R12" s="146">
        <v>0</v>
      </c>
      <c r="S12" s="147">
        <v>0</v>
      </c>
      <c r="T12" s="148">
        <v>-1239763.6599999999</v>
      </c>
      <c r="U12" s="146">
        <v>0</v>
      </c>
      <c r="V12" s="146">
        <v>0</v>
      </c>
      <c r="W12" s="148">
        <v>0</v>
      </c>
      <c r="X12" s="148">
        <v>-1236741.18</v>
      </c>
    </row>
    <row r="13" spans="1:24" ht="20.100000000000001" customHeight="1" x14ac:dyDescent="0.25">
      <c r="A13" s="145" t="s">
        <v>193</v>
      </c>
      <c r="B13" s="146">
        <v>0</v>
      </c>
      <c r="C13" s="146">
        <v>0</v>
      </c>
      <c r="D13" s="147">
        <v>0</v>
      </c>
      <c r="E13" s="146">
        <v>0</v>
      </c>
      <c r="F13" s="146">
        <v>0</v>
      </c>
      <c r="G13" s="147">
        <v>0</v>
      </c>
      <c r="H13" s="148">
        <v>0</v>
      </c>
      <c r="I13" s="146">
        <v>0</v>
      </c>
      <c r="J13" s="146">
        <v>3163102.04</v>
      </c>
      <c r="K13" s="146">
        <v>20214867.489999998</v>
      </c>
      <c r="L13" s="146">
        <v>0</v>
      </c>
      <c r="M13" s="146">
        <v>0</v>
      </c>
      <c r="N13" s="147">
        <v>23377969.530000001</v>
      </c>
      <c r="O13" s="146">
        <v>411881.41</v>
      </c>
      <c r="P13" s="146">
        <v>362399.52</v>
      </c>
      <c r="Q13" s="146">
        <v>0</v>
      </c>
      <c r="R13" s="146">
        <v>-13159.33</v>
      </c>
      <c r="S13" s="147">
        <v>761121.6</v>
      </c>
      <c r="T13" s="148">
        <v>24139091.129999999</v>
      </c>
      <c r="U13" s="146">
        <v>0</v>
      </c>
      <c r="V13" s="146">
        <v>0</v>
      </c>
      <c r="W13" s="148">
        <v>0</v>
      </c>
      <c r="X13" s="148">
        <v>24139091.129999999</v>
      </c>
    </row>
    <row r="14" spans="1:24" ht="20.100000000000001" customHeight="1" x14ac:dyDescent="0.25">
      <c r="A14" s="145" t="s">
        <v>31</v>
      </c>
      <c r="B14" s="146">
        <v>3158452.2827785802</v>
      </c>
      <c r="C14" s="146">
        <v>791772.73977218405</v>
      </c>
      <c r="D14" s="147">
        <v>3950225.0225507701</v>
      </c>
      <c r="E14" s="146">
        <v>839277.76350759796</v>
      </c>
      <c r="F14" s="146">
        <v>801442.93113052705</v>
      </c>
      <c r="G14" s="147">
        <v>1640720.69463812</v>
      </c>
      <c r="H14" s="148">
        <v>5590945.7171888901</v>
      </c>
      <c r="I14" s="146">
        <v>1578231.2991360701</v>
      </c>
      <c r="J14" s="146">
        <v>6195676.76970388</v>
      </c>
      <c r="K14" s="146">
        <v>1142151.9132600499</v>
      </c>
      <c r="L14" s="146">
        <v>-1625.5426919399499</v>
      </c>
      <c r="M14" s="146">
        <v>3219173.2861719802</v>
      </c>
      <c r="N14" s="147">
        <v>12133607.725579999</v>
      </c>
      <c r="O14" s="146">
        <v>2687123.32318987</v>
      </c>
      <c r="P14" s="146">
        <v>3322921.09357756</v>
      </c>
      <c r="Q14" s="146">
        <v>415530.82697370002</v>
      </c>
      <c r="R14" s="146">
        <v>1209244.5563457599</v>
      </c>
      <c r="S14" s="147">
        <v>7634819.8000868903</v>
      </c>
      <c r="T14" s="148">
        <v>19768427.5256669</v>
      </c>
      <c r="U14" s="146">
        <v>532628.31458548596</v>
      </c>
      <c r="V14" s="146">
        <v>101887642.158986</v>
      </c>
      <c r="W14" s="148">
        <v>102420270.473572</v>
      </c>
      <c r="X14" s="148">
        <v>127779643.716427</v>
      </c>
    </row>
    <row r="15" spans="1:24" ht="20.100000000000001" customHeight="1" x14ac:dyDescent="0.25">
      <c r="A15" s="145" t="s">
        <v>252</v>
      </c>
      <c r="B15" s="146">
        <v>3113023.9749210202</v>
      </c>
      <c r="C15" s="146">
        <v>551395.35981743596</v>
      </c>
      <c r="D15" s="147">
        <v>3664419.3347384599</v>
      </c>
      <c r="E15" s="146">
        <v>99807.248943552404</v>
      </c>
      <c r="F15" s="146">
        <v>58512.0587478741</v>
      </c>
      <c r="G15" s="147">
        <v>158319.30769142599</v>
      </c>
      <c r="H15" s="148">
        <v>3822738.6424298799</v>
      </c>
      <c r="I15" s="146">
        <v>77456.972281353897</v>
      </c>
      <c r="J15" s="146">
        <v>212108.334826237</v>
      </c>
      <c r="K15" s="146">
        <v>45183.256011898302</v>
      </c>
      <c r="L15" s="146">
        <v>-316.26920538866102</v>
      </c>
      <c r="M15" s="146">
        <v>130364.31191733399</v>
      </c>
      <c r="N15" s="147">
        <v>464796.60583143402</v>
      </c>
      <c r="O15" s="146">
        <v>75638.779861498202</v>
      </c>
      <c r="P15" s="146">
        <v>101759.237779791</v>
      </c>
      <c r="Q15" s="146">
        <v>13643.1502715386</v>
      </c>
      <c r="R15" s="146">
        <v>36030.656770266403</v>
      </c>
      <c r="S15" s="147">
        <v>227071.82468309399</v>
      </c>
      <c r="T15" s="148">
        <v>691868.43051452795</v>
      </c>
      <c r="U15" s="146">
        <v>0</v>
      </c>
      <c r="V15" s="146">
        <v>2937360.6670555798</v>
      </c>
      <c r="W15" s="148">
        <v>2937360.6670555798</v>
      </c>
      <c r="X15" s="148">
        <v>7451967.7400000002</v>
      </c>
    </row>
    <row r="16" spans="1:24" ht="20.100000000000001" customHeight="1" x14ac:dyDescent="0.25">
      <c r="A16" s="145" t="s">
        <v>253</v>
      </c>
      <c r="B16" s="146">
        <v>0</v>
      </c>
      <c r="C16" s="146">
        <v>0</v>
      </c>
      <c r="D16" s="147">
        <v>0</v>
      </c>
      <c r="E16" s="146">
        <v>1923777.8032835501</v>
      </c>
      <c r="F16" s="146">
        <v>529515.22671644995</v>
      </c>
      <c r="G16" s="147">
        <v>2453293.0299999998</v>
      </c>
      <c r="H16" s="148">
        <v>2453293.0299999998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7">
        <v>0</v>
      </c>
      <c r="O16" s="146">
        <v>0</v>
      </c>
      <c r="P16" s="146">
        <v>0</v>
      </c>
      <c r="Q16" s="146">
        <v>0</v>
      </c>
      <c r="R16" s="146">
        <v>0</v>
      </c>
      <c r="S16" s="147">
        <v>0</v>
      </c>
      <c r="T16" s="148">
        <v>0</v>
      </c>
      <c r="U16" s="146">
        <v>0</v>
      </c>
      <c r="V16" s="146">
        <v>2604586.37</v>
      </c>
      <c r="W16" s="148">
        <v>2604586.37</v>
      </c>
      <c r="X16" s="148">
        <v>5057879.4000000004</v>
      </c>
    </row>
    <row r="17" spans="1:24" ht="20.100000000000001" customHeight="1" x14ac:dyDescent="0.25">
      <c r="A17" s="149" t="s">
        <v>195</v>
      </c>
      <c r="B17" s="150">
        <v>12220512.283232599</v>
      </c>
      <c r="C17" s="150">
        <v>2419400.1935872198</v>
      </c>
      <c r="D17" s="151">
        <v>14639912.4768198</v>
      </c>
      <c r="E17" s="150">
        <v>4655166.7844737601</v>
      </c>
      <c r="F17" s="150">
        <v>2279053.2209934802</v>
      </c>
      <c r="G17" s="151">
        <v>6934220.0054672305</v>
      </c>
      <c r="H17" s="152">
        <v>21574132.482287001</v>
      </c>
      <c r="I17" s="150">
        <v>2776468.2158456198</v>
      </c>
      <c r="J17" s="150">
        <v>14703120.1653773</v>
      </c>
      <c r="K17" s="150">
        <v>22365614.9807951</v>
      </c>
      <c r="L17" s="150">
        <v>-7967.5149054726498</v>
      </c>
      <c r="M17" s="150">
        <v>4481299.5548990704</v>
      </c>
      <c r="N17" s="151">
        <v>44318535.4020117</v>
      </c>
      <c r="O17" s="150">
        <v>4723651.2520530997</v>
      </c>
      <c r="P17" s="150">
        <v>6112000.6130206399</v>
      </c>
      <c r="Q17" s="150">
        <v>755812.12859616196</v>
      </c>
      <c r="R17" s="150">
        <v>2052363.8011060799</v>
      </c>
      <c r="S17" s="151">
        <v>13643827.794776</v>
      </c>
      <c r="T17" s="152">
        <v>57962363.196787603</v>
      </c>
      <c r="U17" s="150">
        <v>557616.52001018997</v>
      </c>
      <c r="V17" s="150">
        <v>107649309.159366</v>
      </c>
      <c r="W17" s="152">
        <v>108206925.67937601</v>
      </c>
      <c r="X17" s="152">
        <v>187743421.35845101</v>
      </c>
    </row>
    <row r="18" spans="1:24" ht="20.100000000000001" customHeight="1" x14ac:dyDescent="0.25">
      <c r="A18" s="149" t="s">
        <v>196</v>
      </c>
      <c r="B18" s="150">
        <v>153848375.799402</v>
      </c>
      <c r="C18" s="150">
        <v>22443175.1962208</v>
      </c>
      <c r="D18" s="151">
        <v>176291550.99562299</v>
      </c>
      <c r="E18" s="150">
        <v>82462709.295258194</v>
      </c>
      <c r="F18" s="150">
        <v>55872979.644277498</v>
      </c>
      <c r="G18" s="151">
        <v>138335688.93953601</v>
      </c>
      <c r="H18" s="151">
        <v>314627239.93515903</v>
      </c>
      <c r="I18" s="150">
        <v>104780993.427101</v>
      </c>
      <c r="J18" s="150">
        <v>136947293.34354299</v>
      </c>
      <c r="K18" s="150">
        <v>43195620.435802199</v>
      </c>
      <c r="L18" s="150">
        <v>-7967.5149054726498</v>
      </c>
      <c r="M18" s="150">
        <v>42145905.011414997</v>
      </c>
      <c r="N18" s="151">
        <v>327061844.70295602</v>
      </c>
      <c r="O18" s="150">
        <v>37974442.932027496</v>
      </c>
      <c r="P18" s="150">
        <v>56268594.909961797</v>
      </c>
      <c r="Q18" s="150">
        <v>9057281.1653502695</v>
      </c>
      <c r="R18" s="150">
        <v>21354940.226734299</v>
      </c>
      <c r="S18" s="151">
        <v>124655259.234074</v>
      </c>
      <c r="T18" s="151">
        <v>451717103.93703002</v>
      </c>
      <c r="U18" s="150">
        <v>16358968.083419601</v>
      </c>
      <c r="V18" s="150">
        <v>155216193.770996</v>
      </c>
      <c r="W18" s="151">
        <v>171575161.854415</v>
      </c>
      <c r="X18" s="151">
        <v>937919505.72660506</v>
      </c>
    </row>
    <row r="19" spans="1:24" ht="20.100000000000001" customHeight="1" x14ac:dyDescent="0.25">
      <c r="A19" s="145" t="s">
        <v>197</v>
      </c>
      <c r="B19" s="146">
        <v>23830951.539669398</v>
      </c>
      <c r="C19" s="146">
        <v>8816723.1265607793</v>
      </c>
      <c r="D19" s="147">
        <v>32647674.666230101</v>
      </c>
      <c r="E19" s="146">
        <v>6077018.1834945604</v>
      </c>
      <c r="F19" s="146">
        <v>8860633.8476843201</v>
      </c>
      <c r="G19" s="147">
        <v>14937652.031178899</v>
      </c>
      <c r="H19" s="148">
        <v>47585326.697408997</v>
      </c>
      <c r="I19" s="146">
        <v>18331464.071968</v>
      </c>
      <c r="J19" s="146">
        <v>10961427.130769899</v>
      </c>
      <c r="K19" s="146">
        <v>1982985.7016843399</v>
      </c>
      <c r="L19" s="146">
        <v>0</v>
      </c>
      <c r="M19" s="146">
        <v>14947821.2226866</v>
      </c>
      <c r="N19" s="147">
        <v>46223698.127108797</v>
      </c>
      <c r="O19" s="146">
        <v>4283755.6194869904</v>
      </c>
      <c r="P19" s="146">
        <v>4944581.8392580496</v>
      </c>
      <c r="Q19" s="146">
        <v>1100484.181109</v>
      </c>
      <c r="R19" s="146">
        <v>1993972.33591183</v>
      </c>
      <c r="S19" s="147">
        <v>12322793.975765901</v>
      </c>
      <c r="T19" s="148">
        <v>58546492.102874704</v>
      </c>
      <c r="U19" s="146">
        <v>11907835.859999999</v>
      </c>
      <c r="V19" s="146">
        <v>5329444.8168770103</v>
      </c>
      <c r="W19" s="148">
        <v>17237280.676876999</v>
      </c>
      <c r="X19" s="148">
        <v>123369099.47716101</v>
      </c>
    </row>
    <row r="20" spans="1:24" ht="20.100000000000001" customHeight="1" x14ac:dyDescent="0.25">
      <c r="A20" s="145" t="s">
        <v>198</v>
      </c>
      <c r="B20" s="146">
        <v>0</v>
      </c>
      <c r="C20" s="146">
        <v>0</v>
      </c>
      <c r="D20" s="147">
        <v>0</v>
      </c>
      <c r="E20" s="146">
        <v>0</v>
      </c>
      <c r="F20" s="146">
        <v>0</v>
      </c>
      <c r="G20" s="147">
        <v>0</v>
      </c>
      <c r="H20" s="148">
        <v>0</v>
      </c>
      <c r="I20" s="146">
        <v>47152.27</v>
      </c>
      <c r="J20" s="146">
        <v>35172958.549999997</v>
      </c>
      <c r="K20" s="146">
        <v>4736949.7300000004</v>
      </c>
      <c r="L20" s="146">
        <v>0</v>
      </c>
      <c r="M20" s="146">
        <v>0</v>
      </c>
      <c r="N20" s="147">
        <v>39957060.549999997</v>
      </c>
      <c r="O20" s="146">
        <v>14933457.41</v>
      </c>
      <c r="P20" s="146">
        <v>21977056.539999999</v>
      </c>
      <c r="Q20" s="146">
        <v>2279346.2599999998</v>
      </c>
      <c r="R20" s="146">
        <v>6670552.4400000004</v>
      </c>
      <c r="S20" s="147">
        <v>45860412.649999999</v>
      </c>
      <c r="T20" s="148">
        <v>85817473.200000003</v>
      </c>
      <c r="U20" s="146">
        <v>0</v>
      </c>
      <c r="V20" s="146">
        <v>0</v>
      </c>
      <c r="W20" s="148">
        <v>0</v>
      </c>
      <c r="X20" s="148">
        <v>85817473.200000003</v>
      </c>
    </row>
    <row r="21" spans="1:24" ht="20.100000000000001" customHeight="1" x14ac:dyDescent="0.25">
      <c r="A21" s="145" t="s">
        <v>199</v>
      </c>
      <c r="B21" s="146">
        <v>0</v>
      </c>
      <c r="C21" s="146">
        <v>0</v>
      </c>
      <c r="D21" s="147">
        <v>0</v>
      </c>
      <c r="E21" s="146">
        <v>0</v>
      </c>
      <c r="F21" s="146">
        <v>0</v>
      </c>
      <c r="G21" s="147">
        <v>0</v>
      </c>
      <c r="H21" s="148">
        <v>0</v>
      </c>
      <c r="I21" s="146">
        <v>0</v>
      </c>
      <c r="J21" s="146">
        <v>2164042.1800000002</v>
      </c>
      <c r="K21" s="146">
        <v>1700131.95</v>
      </c>
      <c r="L21" s="146">
        <v>0</v>
      </c>
      <c r="M21" s="146">
        <v>0</v>
      </c>
      <c r="N21" s="147">
        <v>3864174.13</v>
      </c>
      <c r="O21" s="146">
        <v>1120556.01</v>
      </c>
      <c r="P21" s="146">
        <v>1214968.3200000001</v>
      </c>
      <c r="Q21" s="146">
        <v>50238.81</v>
      </c>
      <c r="R21" s="146">
        <v>478476.05</v>
      </c>
      <c r="S21" s="147">
        <v>2864239.19</v>
      </c>
      <c r="T21" s="148">
        <v>6728413.3200000003</v>
      </c>
      <c r="U21" s="146">
        <v>0</v>
      </c>
      <c r="V21" s="146">
        <v>0</v>
      </c>
      <c r="W21" s="148">
        <v>0</v>
      </c>
      <c r="X21" s="148">
        <v>6728413.3200000003</v>
      </c>
    </row>
    <row r="22" spans="1:24" ht="20.100000000000001" customHeight="1" x14ac:dyDescent="0.25">
      <c r="A22" s="145" t="s">
        <v>200</v>
      </c>
      <c r="B22" s="146">
        <v>0</v>
      </c>
      <c r="C22" s="146">
        <v>0</v>
      </c>
      <c r="D22" s="147">
        <v>0</v>
      </c>
      <c r="E22" s="146">
        <v>0</v>
      </c>
      <c r="F22" s="146">
        <v>0</v>
      </c>
      <c r="G22" s="147">
        <v>0</v>
      </c>
      <c r="H22" s="148">
        <v>0</v>
      </c>
      <c r="I22" s="146">
        <v>0</v>
      </c>
      <c r="J22" s="146">
        <v>4896094.57</v>
      </c>
      <c r="K22" s="146">
        <v>964165.8</v>
      </c>
      <c r="L22" s="146">
        <v>0</v>
      </c>
      <c r="M22" s="146">
        <v>0</v>
      </c>
      <c r="N22" s="147">
        <v>5860260.3700000001</v>
      </c>
      <c r="O22" s="146">
        <v>599908.82999999996</v>
      </c>
      <c r="P22" s="146">
        <v>2371345.75</v>
      </c>
      <c r="Q22" s="146">
        <v>218858.37</v>
      </c>
      <c r="R22" s="146">
        <v>1183353.06</v>
      </c>
      <c r="S22" s="147">
        <v>4373466.01</v>
      </c>
      <c r="T22" s="148">
        <v>10233726.380000001</v>
      </c>
      <c r="U22" s="146">
        <v>0</v>
      </c>
      <c r="V22" s="146">
        <v>0</v>
      </c>
      <c r="W22" s="148">
        <v>0</v>
      </c>
      <c r="X22" s="148">
        <v>10233726.380000001</v>
      </c>
    </row>
    <row r="23" spans="1:24" ht="20.100000000000001" customHeight="1" x14ac:dyDescent="0.25">
      <c r="A23" s="149" t="s">
        <v>201</v>
      </c>
      <c r="B23" s="150">
        <v>23830951.539669398</v>
      </c>
      <c r="C23" s="150">
        <v>8816723.1265607793</v>
      </c>
      <c r="D23" s="151">
        <v>32647674.666230101</v>
      </c>
      <c r="E23" s="150">
        <v>6077018.1834945604</v>
      </c>
      <c r="F23" s="150">
        <v>8860633.8476843201</v>
      </c>
      <c r="G23" s="151">
        <v>14937652.031178899</v>
      </c>
      <c r="H23" s="151">
        <v>47585326.697408997</v>
      </c>
      <c r="I23" s="150">
        <v>18378616.341968</v>
      </c>
      <c r="J23" s="150">
        <v>53194522.430769898</v>
      </c>
      <c r="K23" s="150">
        <v>9384233.1816843394</v>
      </c>
      <c r="L23" s="150">
        <v>0</v>
      </c>
      <c r="M23" s="150">
        <v>14947821.2226866</v>
      </c>
      <c r="N23" s="151">
        <v>95905193.177108794</v>
      </c>
      <c r="O23" s="150">
        <v>20937677.869486999</v>
      </c>
      <c r="P23" s="150">
        <v>30507952.4492581</v>
      </c>
      <c r="Q23" s="150">
        <v>3648927.6211089999</v>
      </c>
      <c r="R23" s="150">
        <v>10326353.8859118</v>
      </c>
      <c r="S23" s="151">
        <v>65420911.8257659</v>
      </c>
      <c r="T23" s="151">
        <v>161326105.002875</v>
      </c>
      <c r="U23" s="150">
        <v>11907835.859999999</v>
      </c>
      <c r="V23" s="150">
        <v>5329444.8168770103</v>
      </c>
      <c r="W23" s="151">
        <v>17237280.676876999</v>
      </c>
      <c r="X23" s="151">
        <v>226148712.377161</v>
      </c>
    </row>
    <row r="24" spans="1:24" ht="20.100000000000001" customHeight="1" x14ac:dyDescent="0.25">
      <c r="A24" s="145" t="s">
        <v>202</v>
      </c>
      <c r="B24" s="146">
        <v>15682235.808674401</v>
      </c>
      <c r="C24" s="146">
        <v>2999492.3666098001</v>
      </c>
      <c r="D24" s="147">
        <v>18681728.175284199</v>
      </c>
      <c r="E24" s="146">
        <v>3707488.0833215402</v>
      </c>
      <c r="F24" s="146">
        <v>2343485.4097562698</v>
      </c>
      <c r="G24" s="147">
        <v>6050973.4930778099</v>
      </c>
      <c r="H24" s="148">
        <v>24732701.668361999</v>
      </c>
      <c r="I24" s="146">
        <v>4464577.7411083803</v>
      </c>
      <c r="J24" s="146">
        <v>5347059.2326882202</v>
      </c>
      <c r="K24" s="146">
        <v>1225836.8470083801</v>
      </c>
      <c r="L24" s="146">
        <v>0</v>
      </c>
      <c r="M24" s="146">
        <v>3134324.5210017501</v>
      </c>
      <c r="N24" s="147">
        <v>14171798.3418067</v>
      </c>
      <c r="O24" s="146">
        <v>2675491.0881193401</v>
      </c>
      <c r="P24" s="146">
        <v>3304204.4109836901</v>
      </c>
      <c r="Q24" s="146">
        <v>410280.28214062197</v>
      </c>
      <c r="R24" s="146">
        <v>1203497.90573896</v>
      </c>
      <c r="S24" s="147">
        <v>7593473.6869826</v>
      </c>
      <c r="T24" s="148">
        <v>21765272.0287893</v>
      </c>
      <c r="U24" s="146">
        <v>181103.93110273601</v>
      </c>
      <c r="V24" s="146">
        <v>1916777.9745851799</v>
      </c>
      <c r="W24" s="148">
        <v>2097881.9056879198</v>
      </c>
      <c r="X24" s="148">
        <v>48595855.602839299</v>
      </c>
    </row>
    <row r="25" spans="1:24" ht="20.100000000000001" customHeight="1" x14ac:dyDescent="0.25">
      <c r="A25" s="145" t="s">
        <v>203</v>
      </c>
      <c r="B25" s="146">
        <v>16507680.218124099</v>
      </c>
      <c r="C25" s="146">
        <v>3257203.0180288898</v>
      </c>
      <c r="D25" s="147">
        <v>19764883.236152999</v>
      </c>
      <c r="E25" s="146">
        <v>4865763.1152769299</v>
      </c>
      <c r="F25" s="146">
        <v>3083465.7866598601</v>
      </c>
      <c r="G25" s="147">
        <v>7949228.90193679</v>
      </c>
      <c r="H25" s="148">
        <v>27714112.138089798</v>
      </c>
      <c r="I25" s="146">
        <v>1896706.9075919599</v>
      </c>
      <c r="J25" s="146">
        <v>5300224.8748795697</v>
      </c>
      <c r="K25" s="146">
        <v>1615850.7128522899</v>
      </c>
      <c r="L25" s="146">
        <v>0</v>
      </c>
      <c r="M25" s="146">
        <v>1805982.4329794201</v>
      </c>
      <c r="N25" s="147">
        <v>10618764.928303201</v>
      </c>
      <c r="O25" s="146">
        <v>2036701.82471388</v>
      </c>
      <c r="P25" s="146">
        <v>3039739.9126358302</v>
      </c>
      <c r="Q25" s="146">
        <v>318494.50786429399</v>
      </c>
      <c r="R25" s="146">
        <v>884615.661600088</v>
      </c>
      <c r="S25" s="147">
        <v>6279551.90681409</v>
      </c>
      <c r="T25" s="148">
        <v>16898316.835117299</v>
      </c>
      <c r="U25" s="146">
        <v>2475408.84</v>
      </c>
      <c r="V25" s="146">
        <v>3790743.9667929001</v>
      </c>
      <c r="W25" s="148">
        <v>6266152.8067929</v>
      </c>
      <c r="X25" s="148">
        <v>50878581.780000001</v>
      </c>
    </row>
    <row r="26" spans="1:24" ht="20.100000000000001" customHeight="1" x14ac:dyDescent="0.25">
      <c r="A26" s="145" t="s">
        <v>204</v>
      </c>
      <c r="B26" s="146">
        <v>1645605.69891274</v>
      </c>
      <c r="C26" s="146">
        <v>205969.11021859499</v>
      </c>
      <c r="D26" s="147">
        <v>1851574.8091313301</v>
      </c>
      <c r="E26" s="146">
        <v>529438.43073553999</v>
      </c>
      <c r="F26" s="146">
        <v>152181.335942576</v>
      </c>
      <c r="G26" s="147">
        <v>681619.76667811605</v>
      </c>
      <c r="H26" s="148">
        <v>2533194.5758094499</v>
      </c>
      <c r="I26" s="146">
        <v>419239.02867432602</v>
      </c>
      <c r="J26" s="146">
        <v>1597407.33764693</v>
      </c>
      <c r="K26" s="146">
        <v>210745.07343656701</v>
      </c>
      <c r="L26" s="146">
        <v>0</v>
      </c>
      <c r="M26" s="146">
        <v>436054.91633411299</v>
      </c>
      <c r="N26" s="147">
        <v>2663446.3560919398</v>
      </c>
      <c r="O26" s="146">
        <v>485651.57811317802</v>
      </c>
      <c r="P26" s="146">
        <v>755748.57387341303</v>
      </c>
      <c r="Q26" s="146">
        <v>94034.097645879097</v>
      </c>
      <c r="R26" s="146">
        <v>255979.63507456999</v>
      </c>
      <c r="S26" s="147">
        <v>1591413.8847070399</v>
      </c>
      <c r="T26" s="148">
        <v>4254860.24079898</v>
      </c>
      <c r="U26" s="146">
        <v>0</v>
      </c>
      <c r="V26" s="146">
        <v>222506.76246334999</v>
      </c>
      <c r="W26" s="148">
        <v>222506.76246334999</v>
      </c>
      <c r="X26" s="148">
        <v>7010561.5790717704</v>
      </c>
    </row>
    <row r="27" spans="1:24" ht="20.100000000000001" customHeight="1" x14ac:dyDescent="0.25">
      <c r="A27" s="145" t="s">
        <v>205</v>
      </c>
      <c r="B27" s="146">
        <v>1833777.3907294199</v>
      </c>
      <c r="C27" s="146">
        <v>438741.19131986098</v>
      </c>
      <c r="D27" s="147">
        <v>2272518.5820492799</v>
      </c>
      <c r="E27" s="146">
        <v>512206.11509602098</v>
      </c>
      <c r="F27" s="146">
        <v>131617.87029976799</v>
      </c>
      <c r="G27" s="147">
        <v>643823.98539578903</v>
      </c>
      <c r="H27" s="148">
        <v>2916342.56744507</v>
      </c>
      <c r="I27" s="146">
        <v>346359.38968631899</v>
      </c>
      <c r="J27" s="146">
        <v>1209730.7458609201</v>
      </c>
      <c r="K27" s="146">
        <v>235844.77614995101</v>
      </c>
      <c r="L27" s="146">
        <v>0</v>
      </c>
      <c r="M27" s="146">
        <v>362716.34225916403</v>
      </c>
      <c r="N27" s="147">
        <v>2154651.25395635</v>
      </c>
      <c r="O27" s="146">
        <v>343510.09312358598</v>
      </c>
      <c r="P27" s="146">
        <v>814567.19381145795</v>
      </c>
      <c r="Q27" s="146">
        <v>95470.123813121303</v>
      </c>
      <c r="R27" s="146">
        <v>214888.15850953001</v>
      </c>
      <c r="S27" s="147">
        <v>1468435.5692576901</v>
      </c>
      <c r="T27" s="148">
        <v>3623086.8232140499</v>
      </c>
      <c r="U27" s="146">
        <v>0</v>
      </c>
      <c r="V27" s="146">
        <v>261392.130269115</v>
      </c>
      <c r="W27" s="148">
        <v>261392.130269115</v>
      </c>
      <c r="X27" s="148">
        <v>6800821.5209282301</v>
      </c>
    </row>
    <row r="28" spans="1:24" ht="20.100000000000001" customHeight="1" x14ac:dyDescent="0.25">
      <c r="A28" s="149" t="s">
        <v>206</v>
      </c>
      <c r="B28" s="150">
        <v>35669299.116440699</v>
      </c>
      <c r="C28" s="150">
        <v>6901405.6861771401</v>
      </c>
      <c r="D28" s="151">
        <v>42570704.802617803</v>
      </c>
      <c r="E28" s="150">
        <v>9614895.7444300205</v>
      </c>
      <c r="F28" s="150">
        <v>5710750.4026584802</v>
      </c>
      <c r="G28" s="151">
        <v>15325646.1470885</v>
      </c>
      <c r="H28" s="151">
        <v>57896350.949706301</v>
      </c>
      <c r="I28" s="150">
        <v>7126883.06706098</v>
      </c>
      <c r="J28" s="150">
        <v>13454422.191075601</v>
      </c>
      <c r="K28" s="150">
        <v>3288277.4094471899</v>
      </c>
      <c r="L28" s="150">
        <v>0</v>
      </c>
      <c r="M28" s="150">
        <v>5739078.2125744401</v>
      </c>
      <c r="N28" s="151">
        <v>29608660.880158201</v>
      </c>
      <c r="O28" s="150">
        <v>5541354.5840699803</v>
      </c>
      <c r="P28" s="150">
        <v>7914260.0913043898</v>
      </c>
      <c r="Q28" s="150">
        <v>918279.01146391698</v>
      </c>
      <c r="R28" s="150">
        <v>2558981.3609231501</v>
      </c>
      <c r="S28" s="151">
        <v>16932875.047761399</v>
      </c>
      <c r="T28" s="151">
        <v>46541535.927919701</v>
      </c>
      <c r="U28" s="150">
        <v>2656512.77110274</v>
      </c>
      <c r="V28" s="150">
        <v>6191420.8341105403</v>
      </c>
      <c r="W28" s="151">
        <v>8847933.6052132808</v>
      </c>
      <c r="X28" s="151">
        <v>113285820.482839</v>
      </c>
    </row>
    <row r="29" spans="1:24" ht="20.100000000000001" customHeight="1" x14ac:dyDescent="0.25">
      <c r="A29" s="145" t="s">
        <v>207</v>
      </c>
      <c r="B29" s="146">
        <v>0</v>
      </c>
      <c r="C29" s="146">
        <v>0</v>
      </c>
      <c r="D29" s="147">
        <v>0</v>
      </c>
      <c r="E29" s="146">
        <v>0</v>
      </c>
      <c r="F29" s="146">
        <v>0</v>
      </c>
      <c r="G29" s="147">
        <v>0</v>
      </c>
      <c r="H29" s="148">
        <v>0</v>
      </c>
      <c r="I29" s="146">
        <v>50468.3</v>
      </c>
      <c r="J29" s="146">
        <v>46668884.140000001</v>
      </c>
      <c r="K29" s="146">
        <v>13301452.609999999</v>
      </c>
      <c r="L29" s="146">
        <v>-170654.84</v>
      </c>
      <c r="M29" s="146">
        <v>25233121.539999999</v>
      </c>
      <c r="N29" s="147">
        <v>85083271.75</v>
      </c>
      <c r="O29" s="146">
        <v>7558845.2999999998</v>
      </c>
      <c r="P29" s="146">
        <v>18928960.190000001</v>
      </c>
      <c r="Q29" s="146">
        <v>3453893.47</v>
      </c>
      <c r="R29" s="146">
        <v>5605396.2599999998</v>
      </c>
      <c r="S29" s="147">
        <v>35547095.219999999</v>
      </c>
      <c r="T29" s="148">
        <v>120630366.97</v>
      </c>
      <c r="U29" s="146">
        <v>0</v>
      </c>
      <c r="V29" s="146">
        <v>0</v>
      </c>
      <c r="W29" s="148">
        <v>0</v>
      </c>
      <c r="X29" s="148">
        <v>120630366.97</v>
      </c>
    </row>
    <row r="30" spans="1:24" ht="20.100000000000001" customHeight="1" x14ac:dyDescent="0.25">
      <c r="A30" s="145" t="s">
        <v>208</v>
      </c>
      <c r="B30" s="146">
        <v>1766397.3411522801</v>
      </c>
      <c r="C30" s="146">
        <v>249319.84193565499</v>
      </c>
      <c r="D30" s="147">
        <v>2015717.1830879401</v>
      </c>
      <c r="E30" s="146">
        <v>408030.38440447202</v>
      </c>
      <c r="F30" s="146">
        <v>442638.09250759002</v>
      </c>
      <c r="G30" s="147">
        <v>850668.47691206203</v>
      </c>
      <c r="H30" s="148">
        <v>2866385.66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7">
        <v>0</v>
      </c>
      <c r="O30" s="146">
        <v>0</v>
      </c>
      <c r="P30" s="146">
        <v>0</v>
      </c>
      <c r="Q30" s="146">
        <v>0</v>
      </c>
      <c r="R30" s="146">
        <v>0</v>
      </c>
      <c r="S30" s="147">
        <v>0</v>
      </c>
      <c r="T30" s="148">
        <v>0</v>
      </c>
      <c r="U30" s="146">
        <v>319460.53999999998</v>
      </c>
      <c r="V30" s="146">
        <v>3579962.02</v>
      </c>
      <c r="W30" s="148">
        <v>3899422.56</v>
      </c>
      <c r="X30" s="148">
        <v>6765808.2199999997</v>
      </c>
    </row>
    <row r="31" spans="1:24" ht="20.100000000000001" customHeight="1" x14ac:dyDescent="0.25">
      <c r="A31" s="145" t="s">
        <v>209</v>
      </c>
      <c r="B31" s="146">
        <v>5823082.9765113099</v>
      </c>
      <c r="C31" s="146">
        <v>2942687.5416548899</v>
      </c>
      <c r="D31" s="147">
        <v>8765770.51816619</v>
      </c>
      <c r="E31" s="146">
        <v>1455056.3596049601</v>
      </c>
      <c r="F31" s="146">
        <v>862644.46222883998</v>
      </c>
      <c r="G31" s="147">
        <v>2317700.8218338001</v>
      </c>
      <c r="H31" s="148">
        <v>11083471.34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7">
        <v>0</v>
      </c>
      <c r="O31" s="146">
        <v>0</v>
      </c>
      <c r="P31" s="146">
        <v>0</v>
      </c>
      <c r="Q31" s="146">
        <v>0</v>
      </c>
      <c r="R31" s="146">
        <v>0</v>
      </c>
      <c r="S31" s="147">
        <v>0</v>
      </c>
      <c r="T31" s="148">
        <v>0</v>
      </c>
      <c r="U31" s="146">
        <v>0</v>
      </c>
      <c r="V31" s="146">
        <v>0</v>
      </c>
      <c r="W31" s="148">
        <v>0</v>
      </c>
      <c r="X31" s="148">
        <v>11083471.34</v>
      </c>
    </row>
    <row r="32" spans="1:24" ht="20.100000000000001" customHeight="1" x14ac:dyDescent="0.25">
      <c r="A32" s="145" t="s">
        <v>210</v>
      </c>
      <c r="B32" s="146">
        <v>167123.37805084299</v>
      </c>
      <c r="C32" s="146">
        <v>130650.85119655701</v>
      </c>
      <c r="D32" s="147">
        <v>297774.22924740001</v>
      </c>
      <c r="E32" s="146">
        <v>61139.777173238697</v>
      </c>
      <c r="F32" s="146">
        <v>36186.637759263998</v>
      </c>
      <c r="G32" s="147">
        <v>97326.414932502696</v>
      </c>
      <c r="H32" s="148">
        <v>395100.64417990303</v>
      </c>
      <c r="I32" s="146">
        <v>20974.913470625099</v>
      </c>
      <c r="J32" s="146">
        <v>131421.57928352599</v>
      </c>
      <c r="K32" s="146">
        <v>175845.016212346</v>
      </c>
      <c r="L32" s="146">
        <v>0</v>
      </c>
      <c r="M32" s="146">
        <v>52723.686011936399</v>
      </c>
      <c r="N32" s="147">
        <v>380965.19497843401</v>
      </c>
      <c r="O32" s="146">
        <v>75910.760598720299</v>
      </c>
      <c r="P32" s="146">
        <v>54574.387280083698</v>
      </c>
      <c r="Q32" s="146">
        <v>1838.36451990667</v>
      </c>
      <c r="R32" s="146">
        <v>9522.3972040664194</v>
      </c>
      <c r="S32" s="147">
        <v>141845.90960277701</v>
      </c>
      <c r="T32" s="148">
        <v>522811.104581211</v>
      </c>
      <c r="U32" s="146">
        <v>0</v>
      </c>
      <c r="V32" s="146">
        <v>35584.881238886301</v>
      </c>
      <c r="W32" s="148">
        <v>35584.881238886301</v>
      </c>
      <c r="X32" s="148">
        <v>953496.63000000105</v>
      </c>
    </row>
    <row r="33" spans="1:24" ht="20.100000000000001" customHeight="1" x14ac:dyDescent="0.25">
      <c r="A33" s="149" t="s">
        <v>211</v>
      </c>
      <c r="B33" s="150">
        <v>7756603.69571443</v>
      </c>
      <c r="C33" s="150">
        <v>3322658.2347871</v>
      </c>
      <c r="D33" s="151">
        <v>11079261.9305015</v>
      </c>
      <c r="E33" s="150">
        <v>1924226.52118267</v>
      </c>
      <c r="F33" s="150">
        <v>1341469.19249569</v>
      </c>
      <c r="G33" s="151">
        <v>3265695.7136783702</v>
      </c>
      <c r="H33" s="151">
        <v>14344957.644179899</v>
      </c>
      <c r="I33" s="150">
        <v>71443.213470625094</v>
      </c>
      <c r="J33" s="150">
        <v>46800305.719283499</v>
      </c>
      <c r="K33" s="150">
        <v>13477297.626212301</v>
      </c>
      <c r="L33" s="150">
        <v>-170654.84</v>
      </c>
      <c r="M33" s="150">
        <v>25285845.226011898</v>
      </c>
      <c r="N33" s="151">
        <v>85464236.944978401</v>
      </c>
      <c r="O33" s="150">
        <v>7634756.0605987199</v>
      </c>
      <c r="P33" s="150">
        <v>18983534.5772801</v>
      </c>
      <c r="Q33" s="150">
        <v>3455731.8345199102</v>
      </c>
      <c r="R33" s="150">
        <v>5614918.6572040701</v>
      </c>
      <c r="S33" s="151">
        <v>35688941.129602797</v>
      </c>
      <c r="T33" s="151">
        <v>121153178.074581</v>
      </c>
      <c r="U33" s="150">
        <v>319460.53999999998</v>
      </c>
      <c r="V33" s="150">
        <v>3615546.9012388899</v>
      </c>
      <c r="W33" s="151">
        <v>3935007.4412388899</v>
      </c>
      <c r="X33" s="151">
        <v>139433143.16</v>
      </c>
    </row>
    <row r="34" spans="1:24" ht="20.100000000000001" customHeight="1" x14ac:dyDescent="0.25">
      <c r="A34" s="145" t="s">
        <v>212</v>
      </c>
      <c r="B34" s="146">
        <v>3239087.4340035501</v>
      </c>
      <c r="C34" s="146">
        <v>481562.69962093199</v>
      </c>
      <c r="D34" s="147">
        <v>3720650.1336244801</v>
      </c>
      <c r="E34" s="146">
        <v>1684526.7553783699</v>
      </c>
      <c r="F34" s="146">
        <v>297642.94118478702</v>
      </c>
      <c r="G34" s="147">
        <v>1982169.69656315</v>
      </c>
      <c r="H34" s="148">
        <v>5702819.8301876402</v>
      </c>
      <c r="I34" s="146">
        <v>716289.80339673196</v>
      </c>
      <c r="J34" s="146">
        <v>4201490.1078263596</v>
      </c>
      <c r="K34" s="146">
        <v>548995.38081218803</v>
      </c>
      <c r="L34" s="146">
        <v>0</v>
      </c>
      <c r="M34" s="146">
        <v>721825.96404370898</v>
      </c>
      <c r="N34" s="147">
        <v>6188601.2560789902</v>
      </c>
      <c r="O34" s="146">
        <v>781522.20453262306</v>
      </c>
      <c r="P34" s="146">
        <v>1810429.71813578</v>
      </c>
      <c r="Q34" s="146">
        <v>198477.012340355</v>
      </c>
      <c r="R34" s="146">
        <v>579614.64892047399</v>
      </c>
      <c r="S34" s="147">
        <v>3370043.58392923</v>
      </c>
      <c r="T34" s="148">
        <v>9558644.8400082197</v>
      </c>
      <c r="U34" s="146">
        <v>0</v>
      </c>
      <c r="V34" s="146">
        <v>105719.149804149</v>
      </c>
      <c r="W34" s="148">
        <v>105719.149804149</v>
      </c>
      <c r="X34" s="148">
        <v>15367183.82</v>
      </c>
    </row>
    <row r="35" spans="1:24" ht="20.100000000000001" customHeight="1" x14ac:dyDescent="0.25">
      <c r="A35" s="145" t="s">
        <v>213</v>
      </c>
      <c r="B35" s="146">
        <v>0</v>
      </c>
      <c r="C35" s="146">
        <v>0</v>
      </c>
      <c r="D35" s="147">
        <v>0</v>
      </c>
      <c r="E35" s="146">
        <v>0</v>
      </c>
      <c r="F35" s="146">
        <v>0</v>
      </c>
      <c r="G35" s="147">
        <v>0</v>
      </c>
      <c r="H35" s="148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7">
        <v>0</v>
      </c>
      <c r="O35" s="146">
        <v>0</v>
      </c>
      <c r="P35" s="146">
        <v>0</v>
      </c>
      <c r="Q35" s="146">
        <v>0</v>
      </c>
      <c r="R35" s="146">
        <v>0</v>
      </c>
      <c r="S35" s="147">
        <v>0</v>
      </c>
      <c r="T35" s="148">
        <v>0</v>
      </c>
      <c r="U35" s="146">
        <v>0</v>
      </c>
      <c r="V35" s="146">
        <v>0</v>
      </c>
      <c r="W35" s="148">
        <v>0</v>
      </c>
      <c r="X35" s="148">
        <v>0</v>
      </c>
    </row>
    <row r="36" spans="1:24" ht="20.100000000000001" customHeight="1" x14ac:dyDescent="0.25">
      <c r="A36" s="145" t="s">
        <v>214</v>
      </c>
      <c r="B36" s="146">
        <v>10161489.645692401</v>
      </c>
      <c r="C36" s="146">
        <v>2360928.02604545</v>
      </c>
      <c r="D36" s="147">
        <v>12522417.6717379</v>
      </c>
      <c r="E36" s="146">
        <v>3043339.9014677298</v>
      </c>
      <c r="F36" s="146">
        <v>1590322.0753494999</v>
      </c>
      <c r="G36" s="147">
        <v>4633661.97681724</v>
      </c>
      <c r="H36" s="148">
        <v>17156079.6485551</v>
      </c>
      <c r="I36" s="146">
        <v>1195446.8947502701</v>
      </c>
      <c r="J36" s="146">
        <v>3181960.26497223</v>
      </c>
      <c r="K36" s="146">
        <v>1736868.31267845</v>
      </c>
      <c r="L36" s="146">
        <v>0</v>
      </c>
      <c r="M36" s="146">
        <v>1184336.8869349901</v>
      </c>
      <c r="N36" s="147">
        <v>7298612.3593359403</v>
      </c>
      <c r="O36" s="146">
        <v>1130811.5070278801</v>
      </c>
      <c r="P36" s="146">
        <v>1922669.9071563899</v>
      </c>
      <c r="Q36" s="146">
        <v>219951.23826551501</v>
      </c>
      <c r="R36" s="146">
        <v>513863.36326047801</v>
      </c>
      <c r="S36" s="147">
        <v>3787296.0157102598</v>
      </c>
      <c r="T36" s="148">
        <v>11085908.375046199</v>
      </c>
      <c r="U36" s="146">
        <v>0</v>
      </c>
      <c r="V36" s="146">
        <v>524550.01639867004</v>
      </c>
      <c r="W36" s="148">
        <v>524550.01639867004</v>
      </c>
      <c r="X36" s="148">
        <v>28766538.039999999</v>
      </c>
    </row>
    <row r="37" spans="1:24" ht="20.100000000000001" customHeight="1" x14ac:dyDescent="0.25">
      <c r="A37" s="149" t="s">
        <v>215</v>
      </c>
      <c r="B37" s="150">
        <v>13400577.079696</v>
      </c>
      <c r="C37" s="150">
        <v>2842490.72566638</v>
      </c>
      <c r="D37" s="151">
        <v>16243067.8053624</v>
      </c>
      <c r="E37" s="150">
        <v>4727866.6568461005</v>
      </c>
      <c r="F37" s="150">
        <v>1887965.01653429</v>
      </c>
      <c r="G37" s="151">
        <v>6615831.6733803898</v>
      </c>
      <c r="H37" s="151">
        <v>22858899.478742801</v>
      </c>
      <c r="I37" s="150">
        <v>1911736.698147</v>
      </c>
      <c r="J37" s="150">
        <v>7383450.37279859</v>
      </c>
      <c r="K37" s="150">
        <v>2285863.6934906398</v>
      </c>
      <c r="L37" s="150">
        <v>0</v>
      </c>
      <c r="M37" s="150">
        <v>1906162.8509787</v>
      </c>
      <c r="N37" s="151">
        <v>13487213.615414901</v>
      </c>
      <c r="O37" s="150">
        <v>1912333.7115605001</v>
      </c>
      <c r="P37" s="150">
        <v>3733099.6252921699</v>
      </c>
      <c r="Q37" s="150">
        <v>418428.25060586998</v>
      </c>
      <c r="R37" s="150">
        <v>1093478.01218095</v>
      </c>
      <c r="S37" s="151">
        <v>7157339.5996394902</v>
      </c>
      <c r="T37" s="151">
        <v>20644553.2150544</v>
      </c>
      <c r="U37" s="150">
        <v>0</v>
      </c>
      <c r="V37" s="150">
        <v>630269.16620281804</v>
      </c>
      <c r="W37" s="151">
        <v>630269.16620281804</v>
      </c>
      <c r="X37" s="151">
        <v>44133721.859999999</v>
      </c>
    </row>
    <row r="38" spans="1:24" ht="20.100000000000001" customHeight="1" x14ac:dyDescent="0.25">
      <c r="A38" s="149" t="s">
        <v>216</v>
      </c>
      <c r="B38" s="150">
        <v>80657431.431520507</v>
      </c>
      <c r="C38" s="150">
        <v>21883277.7731914</v>
      </c>
      <c r="D38" s="151">
        <v>102540709.204712</v>
      </c>
      <c r="E38" s="150">
        <v>22344007.105953399</v>
      </c>
      <c r="F38" s="150">
        <v>17800818.4593728</v>
      </c>
      <c r="G38" s="151">
        <v>40144825.565326102</v>
      </c>
      <c r="H38" s="151">
        <v>142685534.77003801</v>
      </c>
      <c r="I38" s="150">
        <v>27488679.320646599</v>
      </c>
      <c r="J38" s="150">
        <v>120832700.713928</v>
      </c>
      <c r="K38" s="150">
        <v>28435671.910834499</v>
      </c>
      <c r="L38" s="150">
        <v>-170654.84</v>
      </c>
      <c r="M38" s="150">
        <v>47878907.512251697</v>
      </c>
      <c r="N38" s="151">
        <v>224465304.61765999</v>
      </c>
      <c r="O38" s="150">
        <v>36026122.225716203</v>
      </c>
      <c r="P38" s="150">
        <v>61138846.7431347</v>
      </c>
      <c r="Q38" s="150">
        <v>8441366.7176986896</v>
      </c>
      <c r="R38" s="150">
        <v>19593731.916219998</v>
      </c>
      <c r="S38" s="151">
        <v>125200067.60277</v>
      </c>
      <c r="T38" s="151">
        <v>349665372.22043002</v>
      </c>
      <c r="U38" s="150">
        <v>14883809.171102701</v>
      </c>
      <c r="V38" s="150">
        <v>15766681.718429299</v>
      </c>
      <c r="W38" s="151">
        <v>30650490.889532</v>
      </c>
      <c r="X38" s="151">
        <v>523001397.88</v>
      </c>
    </row>
    <row r="39" spans="1:24" ht="20.100000000000001" customHeight="1" x14ac:dyDescent="0.25">
      <c r="A39" s="145" t="s">
        <v>201</v>
      </c>
      <c r="B39" s="146">
        <v>151738.067170136</v>
      </c>
      <c r="C39" s="146">
        <v>46094.182473409397</v>
      </c>
      <c r="D39" s="147">
        <v>197832.24964354601</v>
      </c>
      <c r="E39" s="146">
        <v>33455.469509226998</v>
      </c>
      <c r="F39" s="146">
        <v>65337.985808305799</v>
      </c>
      <c r="G39" s="147">
        <v>98793.455317532804</v>
      </c>
      <c r="H39" s="148">
        <v>296625.70496107801</v>
      </c>
      <c r="I39" s="146">
        <v>130359.50779113</v>
      </c>
      <c r="J39" s="146">
        <v>384306.53045481298</v>
      </c>
      <c r="K39" s="146">
        <v>9019.7543425386593</v>
      </c>
      <c r="L39" s="146">
        <v>1.19967336420386E-2</v>
      </c>
      <c r="M39" s="146">
        <v>99575.395602389995</v>
      </c>
      <c r="N39" s="147">
        <v>623261.20018760499</v>
      </c>
      <c r="O39" s="146">
        <v>1356495.55654837</v>
      </c>
      <c r="P39" s="146">
        <v>17741.288627938098</v>
      </c>
      <c r="Q39" s="146">
        <v>5607.6869295041197</v>
      </c>
      <c r="R39" s="146">
        <v>87325.985702367601</v>
      </c>
      <c r="S39" s="147">
        <v>1467170.5178081801</v>
      </c>
      <c r="T39" s="148">
        <v>2090431.7179957801</v>
      </c>
      <c r="U39" s="146">
        <v>0</v>
      </c>
      <c r="V39" s="146">
        <v>16044.5931291247</v>
      </c>
      <c r="W39" s="148">
        <v>16044.5931291247</v>
      </c>
      <c r="X39" s="148">
        <v>2403102.01608598</v>
      </c>
    </row>
    <row r="40" spans="1:24" ht="20.100000000000001" customHeight="1" x14ac:dyDescent="0.25">
      <c r="A40" s="153" t="s">
        <v>206</v>
      </c>
      <c r="B40" s="154">
        <v>4432846.9225201504</v>
      </c>
      <c r="C40" s="154">
        <v>568482.20823403902</v>
      </c>
      <c r="D40" s="155">
        <v>5001329.1307541896</v>
      </c>
      <c r="E40" s="154">
        <v>1015211.90575997</v>
      </c>
      <c r="F40" s="154">
        <v>701519.73348887498</v>
      </c>
      <c r="G40" s="155">
        <v>1716731.63924884</v>
      </c>
      <c r="H40" s="156">
        <v>6718060.7700030301</v>
      </c>
      <c r="I40" s="154">
        <v>484748.502209239</v>
      </c>
      <c r="J40" s="154">
        <v>1023154.1618064099</v>
      </c>
      <c r="K40" s="154">
        <v>60905.482454013698</v>
      </c>
      <c r="L40" s="154">
        <v>0</v>
      </c>
      <c r="M40" s="154">
        <v>395728.33489637001</v>
      </c>
      <c r="N40" s="155">
        <v>1964536.4813660299</v>
      </c>
      <c r="O40" s="154">
        <v>579634.68117387197</v>
      </c>
      <c r="P40" s="154">
        <v>439517.12174049701</v>
      </c>
      <c r="Q40" s="154">
        <v>84580.056765180401</v>
      </c>
      <c r="R40" s="154">
        <v>195333.09530541301</v>
      </c>
      <c r="S40" s="155">
        <v>1299064.9549849599</v>
      </c>
      <c r="T40" s="156">
        <v>3263601.4363509901</v>
      </c>
      <c r="U40" s="154">
        <v>0</v>
      </c>
      <c r="V40" s="154">
        <v>2145705.5275599901</v>
      </c>
      <c r="W40" s="156">
        <v>2145705.5275599901</v>
      </c>
      <c r="X40" s="156">
        <v>12127367.733914001</v>
      </c>
    </row>
    <row r="41" spans="1:24" ht="20.100000000000001" customHeight="1" x14ac:dyDescent="0.25">
      <c r="A41" s="153" t="s">
        <v>217</v>
      </c>
      <c r="B41" s="154">
        <v>4584584.9896902796</v>
      </c>
      <c r="C41" s="154">
        <v>614576.39070744801</v>
      </c>
      <c r="D41" s="155">
        <v>5199161.3803977296</v>
      </c>
      <c r="E41" s="154">
        <v>1048667.3752692</v>
      </c>
      <c r="F41" s="154">
        <v>766857.719297181</v>
      </c>
      <c r="G41" s="155">
        <v>1815525.0945663799</v>
      </c>
      <c r="H41" s="156">
        <v>7014686.4749641102</v>
      </c>
      <c r="I41" s="154">
        <v>615108.01000036905</v>
      </c>
      <c r="J41" s="154">
        <v>1407460.69226122</v>
      </c>
      <c r="K41" s="154">
        <v>69925.236796552301</v>
      </c>
      <c r="L41" s="154">
        <v>1.19967336420386E-2</v>
      </c>
      <c r="M41" s="154">
        <v>495303.73049876001</v>
      </c>
      <c r="N41" s="155">
        <v>2587797.6815536399</v>
      </c>
      <c r="O41" s="154">
        <v>1936130.2377222399</v>
      </c>
      <c r="P41" s="154">
        <v>457258.41036843503</v>
      </c>
      <c r="Q41" s="154">
        <v>90187.743694684497</v>
      </c>
      <c r="R41" s="154">
        <v>282659.08100778097</v>
      </c>
      <c r="S41" s="155">
        <v>2766235.47279314</v>
      </c>
      <c r="T41" s="156">
        <v>5354033.1543467697</v>
      </c>
      <c r="U41" s="154">
        <v>0</v>
      </c>
      <c r="V41" s="154">
        <v>2161750.1206891201</v>
      </c>
      <c r="W41" s="156">
        <v>2161750.1206891201</v>
      </c>
      <c r="X41" s="156">
        <v>14530469.75</v>
      </c>
    </row>
    <row r="42" spans="1:24" ht="20.100000000000001" customHeight="1" x14ac:dyDescent="0.25">
      <c r="A42" s="153" t="s">
        <v>211</v>
      </c>
      <c r="B42" s="154">
        <v>823093.84609248699</v>
      </c>
      <c r="C42" s="154">
        <v>121922.058543305</v>
      </c>
      <c r="D42" s="155">
        <v>945015.90463579097</v>
      </c>
      <c r="E42" s="154">
        <v>196680.40364254499</v>
      </c>
      <c r="F42" s="154">
        <v>141351.787345833</v>
      </c>
      <c r="G42" s="155">
        <v>338032.19098837901</v>
      </c>
      <c r="H42" s="156">
        <v>1283048.09562417</v>
      </c>
      <c r="I42" s="154">
        <v>4814.0244451727604</v>
      </c>
      <c r="J42" s="154">
        <v>1004743.14343339</v>
      </c>
      <c r="K42" s="154">
        <v>387.45975040438202</v>
      </c>
      <c r="L42" s="154">
        <v>0</v>
      </c>
      <c r="M42" s="154">
        <v>2901865.7921913299</v>
      </c>
      <c r="N42" s="155">
        <v>3911810.4198202901</v>
      </c>
      <c r="O42" s="154">
        <v>323791.62132154498</v>
      </c>
      <c r="P42" s="154">
        <v>1133.11998123532</v>
      </c>
      <c r="Q42" s="154">
        <v>64.846263502363698</v>
      </c>
      <c r="R42" s="154">
        <v>-4226.8465819185803</v>
      </c>
      <c r="S42" s="155">
        <v>320762.74098436401</v>
      </c>
      <c r="T42" s="156">
        <v>4232573.1608046601</v>
      </c>
      <c r="U42" s="154">
        <v>0</v>
      </c>
      <c r="V42" s="154">
        <v>3288828.3835711698</v>
      </c>
      <c r="W42" s="156">
        <v>3288828.3835711698</v>
      </c>
      <c r="X42" s="156">
        <v>8804449.6400000006</v>
      </c>
    </row>
    <row r="43" spans="1:24" ht="20.100000000000001" customHeight="1" x14ac:dyDescent="0.25">
      <c r="A43" s="153" t="s">
        <v>215</v>
      </c>
      <c r="B43" s="154">
        <v>5268398.4177880902</v>
      </c>
      <c r="C43" s="154">
        <v>556951.40266182797</v>
      </c>
      <c r="D43" s="155">
        <v>5825349.8204499204</v>
      </c>
      <c r="E43" s="154">
        <v>1140423.0923962099</v>
      </c>
      <c r="F43" s="154">
        <v>731912.20724308898</v>
      </c>
      <c r="G43" s="155">
        <v>1872335.2996393</v>
      </c>
      <c r="H43" s="156">
        <v>7697685.1200892199</v>
      </c>
      <c r="I43" s="154">
        <v>524213.29926596599</v>
      </c>
      <c r="J43" s="154">
        <v>1912103.2761562199</v>
      </c>
      <c r="K43" s="154">
        <v>85982.859012240893</v>
      </c>
      <c r="L43" s="154">
        <v>0</v>
      </c>
      <c r="M43" s="154">
        <v>561999.85132684896</v>
      </c>
      <c r="N43" s="155">
        <v>3084299.28576128</v>
      </c>
      <c r="O43" s="154">
        <v>1093733.1562369</v>
      </c>
      <c r="P43" s="154">
        <v>779515.48598101002</v>
      </c>
      <c r="Q43" s="154">
        <v>167000.95320277999</v>
      </c>
      <c r="R43" s="154">
        <v>347992.13192991499</v>
      </c>
      <c r="S43" s="155">
        <v>2388241.7273506098</v>
      </c>
      <c r="T43" s="156">
        <v>5472541.0131118903</v>
      </c>
      <c r="U43" s="154">
        <v>0</v>
      </c>
      <c r="V43" s="154">
        <v>56069.556798894002</v>
      </c>
      <c r="W43" s="156">
        <v>56069.556798894002</v>
      </c>
      <c r="X43" s="156">
        <v>13226295.689999999</v>
      </c>
    </row>
    <row r="44" spans="1:24" ht="20.100000000000001" customHeight="1" x14ac:dyDescent="0.25">
      <c r="A44" s="153" t="s">
        <v>218</v>
      </c>
      <c r="B44" s="154">
        <v>6091492.2638805797</v>
      </c>
      <c r="C44" s="154">
        <v>678873.46120513196</v>
      </c>
      <c r="D44" s="155">
        <v>6770365.7250857102</v>
      </c>
      <c r="E44" s="154">
        <v>1337103.49603875</v>
      </c>
      <c r="F44" s="154">
        <v>873263.99458892294</v>
      </c>
      <c r="G44" s="155">
        <v>2210367.49062768</v>
      </c>
      <c r="H44" s="156">
        <v>8980733.2157133892</v>
      </c>
      <c r="I44" s="154">
        <v>529027.32371113903</v>
      </c>
      <c r="J44" s="154">
        <v>2916846.4195896098</v>
      </c>
      <c r="K44" s="154">
        <v>86370.3187626453</v>
      </c>
      <c r="L44" s="154">
        <v>0</v>
      </c>
      <c r="M44" s="154">
        <v>3463865.6435181801</v>
      </c>
      <c r="N44" s="155">
        <v>6996109.70558157</v>
      </c>
      <c r="O44" s="154">
        <v>1417524.7775584499</v>
      </c>
      <c r="P44" s="154">
        <v>780648.60596224503</v>
      </c>
      <c r="Q44" s="154">
        <v>167065.799466283</v>
      </c>
      <c r="R44" s="154">
        <v>343765.28534799698</v>
      </c>
      <c r="S44" s="155">
        <v>2709004.4683349701</v>
      </c>
      <c r="T44" s="156">
        <v>9705114.1739165504</v>
      </c>
      <c r="U44" s="154">
        <v>0</v>
      </c>
      <c r="V44" s="154">
        <v>3344897.9403700698</v>
      </c>
      <c r="W44" s="156">
        <v>3344897.9403700698</v>
      </c>
      <c r="X44" s="156">
        <v>22030745.329999998</v>
      </c>
    </row>
    <row r="45" spans="1:24" ht="20.100000000000001" customHeight="1" x14ac:dyDescent="0.25">
      <c r="A45" s="157" t="s">
        <v>219</v>
      </c>
      <c r="B45" s="158">
        <v>10676077.253570899</v>
      </c>
      <c r="C45" s="158">
        <v>1293449.85191258</v>
      </c>
      <c r="D45" s="159">
        <v>11969527.1054834</v>
      </c>
      <c r="E45" s="158">
        <v>2385770.87130795</v>
      </c>
      <c r="F45" s="158">
        <v>1640121.7138861001</v>
      </c>
      <c r="G45" s="159">
        <v>4025892.5851940601</v>
      </c>
      <c r="H45" s="159">
        <v>15995419.690677499</v>
      </c>
      <c r="I45" s="160">
        <v>1144135.3337115101</v>
      </c>
      <c r="J45" s="160">
        <v>4324307.1118508298</v>
      </c>
      <c r="K45" s="160">
        <v>156295.55555919799</v>
      </c>
      <c r="L45" s="160">
        <v>1.19967336420386E-2</v>
      </c>
      <c r="M45" s="160">
        <v>3959169.3740169401</v>
      </c>
      <c r="N45" s="161">
        <v>9583907.3871352095</v>
      </c>
      <c r="O45" s="160">
        <v>3353655.01528069</v>
      </c>
      <c r="P45" s="160">
        <v>1237907.0163306801</v>
      </c>
      <c r="Q45" s="160">
        <v>257253.543160967</v>
      </c>
      <c r="R45" s="160">
        <v>626424.36635577795</v>
      </c>
      <c r="S45" s="161">
        <v>5475239.9411281096</v>
      </c>
      <c r="T45" s="161">
        <v>15059147.3282633</v>
      </c>
      <c r="U45" s="160">
        <v>0</v>
      </c>
      <c r="V45" s="160">
        <v>5506648.0610591797</v>
      </c>
      <c r="W45" s="161">
        <v>5506648.0610591797</v>
      </c>
      <c r="X45" s="161">
        <v>36561215.079999998</v>
      </c>
    </row>
    <row r="46" spans="1:24" ht="20.100000000000001" customHeight="1" x14ac:dyDescent="0.25">
      <c r="A46" s="162" t="s">
        <v>217</v>
      </c>
      <c r="B46" s="163">
        <v>0</v>
      </c>
      <c r="C46" s="163">
        <v>0</v>
      </c>
      <c r="D46" s="164">
        <v>0</v>
      </c>
      <c r="E46" s="163">
        <v>0</v>
      </c>
      <c r="F46" s="163">
        <v>0</v>
      </c>
      <c r="G46" s="164">
        <v>0</v>
      </c>
      <c r="H46" s="165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</v>
      </c>
      <c r="N46" s="155">
        <v>0</v>
      </c>
      <c r="O46" s="154">
        <v>0</v>
      </c>
      <c r="P46" s="154">
        <v>0</v>
      </c>
      <c r="Q46" s="154">
        <v>0</v>
      </c>
      <c r="R46" s="154">
        <v>0</v>
      </c>
      <c r="S46" s="155">
        <v>0</v>
      </c>
      <c r="T46" s="156">
        <v>0</v>
      </c>
      <c r="U46" s="154">
        <v>0</v>
      </c>
      <c r="V46" s="154">
        <v>0</v>
      </c>
      <c r="W46" s="156">
        <v>0</v>
      </c>
      <c r="X46" s="156">
        <v>0</v>
      </c>
    </row>
    <row r="47" spans="1:24" ht="20.100000000000001" customHeight="1" x14ac:dyDescent="0.25">
      <c r="A47" s="162" t="s">
        <v>218</v>
      </c>
      <c r="B47" s="163">
        <v>0</v>
      </c>
      <c r="C47" s="163">
        <v>0</v>
      </c>
      <c r="D47" s="164">
        <v>0</v>
      </c>
      <c r="E47" s="163">
        <v>0</v>
      </c>
      <c r="F47" s="163">
        <v>0</v>
      </c>
      <c r="G47" s="164">
        <v>0</v>
      </c>
      <c r="H47" s="165">
        <v>0</v>
      </c>
      <c r="I47" s="154">
        <v>0</v>
      </c>
      <c r="J47" s="154">
        <v>0</v>
      </c>
      <c r="K47" s="154">
        <v>0</v>
      </c>
      <c r="L47" s="154">
        <v>0</v>
      </c>
      <c r="M47" s="154">
        <v>0</v>
      </c>
      <c r="N47" s="155">
        <v>0</v>
      </c>
      <c r="O47" s="154">
        <v>0</v>
      </c>
      <c r="P47" s="154">
        <v>0</v>
      </c>
      <c r="Q47" s="154">
        <v>0</v>
      </c>
      <c r="R47" s="154">
        <v>0</v>
      </c>
      <c r="S47" s="155">
        <v>0</v>
      </c>
      <c r="T47" s="156">
        <v>0</v>
      </c>
      <c r="U47" s="154">
        <v>0</v>
      </c>
      <c r="V47" s="154">
        <v>0</v>
      </c>
      <c r="W47" s="156">
        <v>0</v>
      </c>
      <c r="X47" s="156">
        <v>0</v>
      </c>
    </row>
    <row r="48" spans="1:24" ht="20.100000000000001" customHeight="1" x14ac:dyDescent="0.25">
      <c r="A48" s="157" t="s">
        <v>220</v>
      </c>
      <c r="B48" s="158">
        <v>0</v>
      </c>
      <c r="C48" s="158">
        <v>0</v>
      </c>
      <c r="D48" s="159">
        <v>0</v>
      </c>
      <c r="E48" s="158">
        <v>0</v>
      </c>
      <c r="F48" s="158">
        <v>0</v>
      </c>
      <c r="G48" s="159">
        <v>0</v>
      </c>
      <c r="H48" s="159">
        <v>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1">
        <v>0</v>
      </c>
      <c r="O48" s="160">
        <v>0</v>
      </c>
      <c r="P48" s="160">
        <v>0</v>
      </c>
      <c r="Q48" s="160">
        <v>0</v>
      </c>
      <c r="R48" s="160">
        <v>0</v>
      </c>
      <c r="S48" s="161">
        <v>0</v>
      </c>
      <c r="T48" s="161">
        <v>0</v>
      </c>
      <c r="U48" s="160">
        <v>0</v>
      </c>
      <c r="V48" s="160">
        <v>0</v>
      </c>
      <c r="W48" s="161">
        <v>0</v>
      </c>
      <c r="X48" s="161">
        <v>0</v>
      </c>
    </row>
    <row r="49" spans="1:24" ht="20.100000000000001" customHeight="1" x14ac:dyDescent="0.25">
      <c r="A49" s="162" t="s">
        <v>217</v>
      </c>
      <c r="B49" s="163">
        <v>20692617.603770901</v>
      </c>
      <c r="C49" s="163">
        <v>4894582.3731033402</v>
      </c>
      <c r="D49" s="164">
        <v>25587199.976874199</v>
      </c>
      <c r="E49" s="163">
        <v>5231616.8245257698</v>
      </c>
      <c r="F49" s="163">
        <v>4615380.4524638904</v>
      </c>
      <c r="G49" s="164">
        <v>9846997.2769896705</v>
      </c>
      <c r="H49" s="165">
        <v>35434197.253863901</v>
      </c>
      <c r="I49" s="154">
        <v>2605404.22285198</v>
      </c>
      <c r="J49" s="154">
        <v>7442773.1770208096</v>
      </c>
      <c r="K49" s="154">
        <v>1333345.95481896</v>
      </c>
      <c r="L49" s="154">
        <v>-5513.7642718717598</v>
      </c>
      <c r="M49" s="154">
        <v>7727302.1878205398</v>
      </c>
      <c r="N49" s="155">
        <v>19103311.778240401</v>
      </c>
      <c r="O49" s="154">
        <v>2882000.9839646802</v>
      </c>
      <c r="P49" s="154">
        <v>4708778.9352179402</v>
      </c>
      <c r="Q49" s="154">
        <v>435999.64262373798</v>
      </c>
      <c r="R49" s="154">
        <v>1656549.11407343</v>
      </c>
      <c r="S49" s="155">
        <v>9683328.6758797895</v>
      </c>
      <c r="T49" s="156">
        <v>28786640.4541202</v>
      </c>
      <c r="U49" s="154">
        <v>898929.91181224806</v>
      </c>
      <c r="V49" s="154">
        <v>16311622.9610052</v>
      </c>
      <c r="W49" s="156">
        <v>17210552.872817401</v>
      </c>
      <c r="X49" s="156">
        <v>81431390.580801502</v>
      </c>
    </row>
    <row r="50" spans="1:24" ht="20.100000000000001" customHeight="1" x14ac:dyDescent="0.25">
      <c r="A50" s="162" t="s">
        <v>218</v>
      </c>
      <c r="B50" s="163">
        <v>28240293.181286301</v>
      </c>
      <c r="C50" s="163">
        <v>7952997.0351290097</v>
      </c>
      <c r="D50" s="164">
        <v>36193290.216415301</v>
      </c>
      <c r="E50" s="163">
        <v>7099586.7728315704</v>
      </c>
      <c r="F50" s="163">
        <v>7143692.5207061497</v>
      </c>
      <c r="G50" s="164">
        <v>14243279.293537701</v>
      </c>
      <c r="H50" s="165">
        <v>50436569.509953</v>
      </c>
      <c r="I50" s="154">
        <v>2610382.60671259</v>
      </c>
      <c r="J50" s="154">
        <v>5871735.7030748501</v>
      </c>
      <c r="K50" s="154">
        <v>758367.05960151798</v>
      </c>
      <c r="L50" s="154">
        <v>-2327.3590940014801</v>
      </c>
      <c r="M50" s="154">
        <v>7585935.1954146102</v>
      </c>
      <c r="N50" s="155">
        <v>16824093.205709599</v>
      </c>
      <c r="O50" s="154">
        <v>2090436.8540471999</v>
      </c>
      <c r="P50" s="154">
        <v>2274253.6824459</v>
      </c>
      <c r="Q50" s="154">
        <v>305641.99261025502</v>
      </c>
      <c r="R50" s="154">
        <v>1059866.38426615</v>
      </c>
      <c r="S50" s="155">
        <v>5730198.9133695001</v>
      </c>
      <c r="T50" s="156">
        <v>22554292.119079102</v>
      </c>
      <c r="U50" s="154">
        <v>945866.52594887605</v>
      </c>
      <c r="V50" s="154">
        <v>44862353.187632799</v>
      </c>
      <c r="W50" s="156">
        <v>45808219.713581599</v>
      </c>
      <c r="X50" s="156">
        <v>118799081.342614</v>
      </c>
    </row>
    <row r="51" spans="1:24" ht="20.100000000000001" customHeight="1" x14ac:dyDescent="0.25">
      <c r="A51" s="157" t="s">
        <v>221</v>
      </c>
      <c r="B51" s="158">
        <v>48932910.785057202</v>
      </c>
      <c r="C51" s="158">
        <v>12847579.4082324</v>
      </c>
      <c r="D51" s="159">
        <v>61780490.193289503</v>
      </c>
      <c r="E51" s="158">
        <v>12331203.597357299</v>
      </c>
      <c r="F51" s="158">
        <v>11759072.973169999</v>
      </c>
      <c r="G51" s="159">
        <v>24090276.570527401</v>
      </c>
      <c r="H51" s="159">
        <v>85870766.763816893</v>
      </c>
      <c r="I51" s="160">
        <v>5215786.8295645704</v>
      </c>
      <c r="J51" s="160">
        <v>13314508.8800957</v>
      </c>
      <c r="K51" s="160">
        <v>2091713.01442048</v>
      </c>
      <c r="L51" s="160">
        <v>-7841.1233658732499</v>
      </c>
      <c r="M51" s="160">
        <v>15313237.383235199</v>
      </c>
      <c r="N51" s="161">
        <v>35927404.983949997</v>
      </c>
      <c r="O51" s="160">
        <v>4972437.8380118804</v>
      </c>
      <c r="P51" s="160">
        <v>6983032.6176638398</v>
      </c>
      <c r="Q51" s="160">
        <v>741641.63523399201</v>
      </c>
      <c r="R51" s="160">
        <v>2716415.4983395799</v>
      </c>
      <c r="S51" s="161">
        <v>15413527.5892493</v>
      </c>
      <c r="T51" s="161">
        <v>51340932.573199302</v>
      </c>
      <c r="U51" s="160">
        <v>1844796.43776112</v>
      </c>
      <c r="V51" s="160">
        <v>61173976.148637898</v>
      </c>
      <c r="W51" s="161">
        <v>63018772.586399101</v>
      </c>
      <c r="X51" s="161">
        <v>200230471.92341501</v>
      </c>
    </row>
    <row r="52" spans="1:24" ht="20.100000000000001" customHeight="1" x14ac:dyDescent="0.25">
      <c r="A52" s="162" t="s">
        <v>217</v>
      </c>
      <c r="B52" s="163">
        <v>3660666.0598764401</v>
      </c>
      <c r="C52" s="163">
        <v>648067.65034538996</v>
      </c>
      <c r="D52" s="164">
        <v>4308733.7102218298</v>
      </c>
      <c r="E52" s="163">
        <v>1106176.7481444599</v>
      </c>
      <c r="F52" s="163">
        <v>528079.44427232305</v>
      </c>
      <c r="G52" s="164">
        <v>1634256.1924167799</v>
      </c>
      <c r="H52" s="165">
        <v>5942989.9026386105</v>
      </c>
      <c r="I52" s="154">
        <v>965622.178042221</v>
      </c>
      <c r="J52" s="154">
        <v>3113751.4704923099</v>
      </c>
      <c r="K52" s="154">
        <v>452146.281176886</v>
      </c>
      <c r="L52" s="154">
        <v>13.200579529547401</v>
      </c>
      <c r="M52" s="154">
        <v>755679.29416562803</v>
      </c>
      <c r="N52" s="155">
        <v>5287212.4244565796</v>
      </c>
      <c r="O52" s="154">
        <v>1115435.82339749</v>
      </c>
      <c r="P52" s="154">
        <v>1603396.90180447</v>
      </c>
      <c r="Q52" s="154">
        <v>154514.92105452801</v>
      </c>
      <c r="R52" s="154">
        <v>669290.619057748</v>
      </c>
      <c r="S52" s="155">
        <v>3542638.26531424</v>
      </c>
      <c r="T52" s="156">
        <v>8829850.6897708103</v>
      </c>
      <c r="U52" s="154">
        <v>0</v>
      </c>
      <c r="V52" s="154">
        <v>126043.324333446</v>
      </c>
      <c r="W52" s="156">
        <v>126043.324333446</v>
      </c>
      <c r="X52" s="156">
        <v>14898883.9167429</v>
      </c>
    </row>
    <row r="53" spans="1:24" ht="20.100000000000001" customHeight="1" x14ac:dyDescent="0.25">
      <c r="A53" s="162" t="s">
        <v>218</v>
      </c>
      <c r="B53" s="163">
        <v>15120409.2819496</v>
      </c>
      <c r="C53" s="163">
        <v>2676848.4082769598</v>
      </c>
      <c r="D53" s="164">
        <v>17797257.6902266</v>
      </c>
      <c r="E53" s="163">
        <v>4569071.5559793403</v>
      </c>
      <c r="F53" s="163">
        <v>2181236.2013298599</v>
      </c>
      <c r="G53" s="164">
        <v>6750307.7573092002</v>
      </c>
      <c r="H53" s="165">
        <v>24547565.447535802</v>
      </c>
      <c r="I53" s="154">
        <v>3988509.8244167198</v>
      </c>
      <c r="J53" s="154">
        <v>12861374.3690418</v>
      </c>
      <c r="K53" s="154">
        <v>1867593.6878374401</v>
      </c>
      <c r="L53" s="154">
        <v>54.525095155065799</v>
      </c>
      <c r="M53" s="154">
        <v>3121339.1297606602</v>
      </c>
      <c r="N53" s="155">
        <v>21838871.5361518</v>
      </c>
      <c r="O53" s="154">
        <v>4607316.23744117</v>
      </c>
      <c r="P53" s="154">
        <v>6622843.2203706596</v>
      </c>
      <c r="Q53" s="154">
        <v>638225.06841595494</v>
      </c>
      <c r="R53" s="154">
        <v>2764510.0435804799</v>
      </c>
      <c r="S53" s="155">
        <v>14632894.569808301</v>
      </c>
      <c r="T53" s="156">
        <v>36471766.105960101</v>
      </c>
      <c r="U53" s="154">
        <v>0</v>
      </c>
      <c r="V53" s="154">
        <v>520622.91943765699</v>
      </c>
      <c r="W53" s="156">
        <v>520622.91943765699</v>
      </c>
      <c r="X53" s="156">
        <v>61539954.472933501</v>
      </c>
    </row>
    <row r="54" spans="1:24" ht="20.100000000000001" customHeight="1" x14ac:dyDescent="0.25">
      <c r="A54" s="157" t="s">
        <v>212</v>
      </c>
      <c r="B54" s="158">
        <v>18781075.3418261</v>
      </c>
      <c r="C54" s="158">
        <v>3324916.05862235</v>
      </c>
      <c r="D54" s="159">
        <v>22105991.400448401</v>
      </c>
      <c r="E54" s="158">
        <v>5675248.3041238002</v>
      </c>
      <c r="F54" s="158">
        <v>2709315.6456021802</v>
      </c>
      <c r="G54" s="159">
        <v>8384563.9497259902</v>
      </c>
      <c r="H54" s="159">
        <v>30490555.350174401</v>
      </c>
      <c r="I54" s="160">
        <v>4954132.0024589403</v>
      </c>
      <c r="J54" s="160">
        <v>15975125.839534201</v>
      </c>
      <c r="K54" s="160">
        <v>2319739.9690143298</v>
      </c>
      <c r="L54" s="160">
        <v>67.725674684613196</v>
      </c>
      <c r="M54" s="160">
        <v>3877018.4239262901</v>
      </c>
      <c r="N54" s="161">
        <v>27126083.9606084</v>
      </c>
      <c r="O54" s="160">
        <v>5722752.0608386602</v>
      </c>
      <c r="P54" s="160">
        <v>8226240.1221751301</v>
      </c>
      <c r="Q54" s="160">
        <v>792739.98947048304</v>
      </c>
      <c r="R54" s="160">
        <v>3433800.6626382298</v>
      </c>
      <c r="S54" s="161">
        <v>18175532.8351225</v>
      </c>
      <c r="T54" s="161">
        <v>45301616.795730896</v>
      </c>
      <c r="U54" s="160">
        <v>0</v>
      </c>
      <c r="V54" s="160">
        <v>646666.24377110298</v>
      </c>
      <c r="W54" s="161">
        <v>646666.24377110298</v>
      </c>
      <c r="X54" s="161">
        <v>76438838.389676407</v>
      </c>
    </row>
    <row r="55" spans="1:24" ht="20.100000000000001" customHeight="1" x14ac:dyDescent="0.25">
      <c r="A55" s="166" t="s">
        <v>222</v>
      </c>
      <c r="B55" s="167">
        <v>159047494.811975</v>
      </c>
      <c r="C55" s="167">
        <v>39349223.091958702</v>
      </c>
      <c r="D55" s="168">
        <v>198396717.90393299</v>
      </c>
      <c r="E55" s="167">
        <v>42736229.878742501</v>
      </c>
      <c r="F55" s="167">
        <v>33909328.792031102</v>
      </c>
      <c r="G55" s="168">
        <v>76645558.670773596</v>
      </c>
      <c r="H55" s="168">
        <v>275042276.57470697</v>
      </c>
      <c r="I55" s="167">
        <v>38802733.486381598</v>
      </c>
      <c r="J55" s="167">
        <v>154446642.54540801</v>
      </c>
      <c r="K55" s="167">
        <v>33003420.449828502</v>
      </c>
      <c r="L55" s="167">
        <v>-178428.225694455</v>
      </c>
      <c r="M55" s="167">
        <v>71028332.693430096</v>
      </c>
      <c r="N55" s="168">
        <v>297102700.94935399</v>
      </c>
      <c r="O55" s="167">
        <v>50074967.139847398</v>
      </c>
      <c r="P55" s="167">
        <v>77586026.499304295</v>
      </c>
      <c r="Q55" s="167">
        <v>10233001.8855641</v>
      </c>
      <c r="R55" s="167">
        <v>26370372.4435536</v>
      </c>
      <c r="S55" s="168">
        <v>164264367.96826899</v>
      </c>
      <c r="T55" s="168">
        <v>461367068.91762298</v>
      </c>
      <c r="U55" s="167">
        <v>16728605.608863899</v>
      </c>
      <c r="V55" s="167">
        <v>83093972.171897501</v>
      </c>
      <c r="W55" s="168">
        <v>99822577.780761406</v>
      </c>
      <c r="X55" s="168">
        <v>836231923.27309203</v>
      </c>
    </row>
    <row r="56" spans="1:24" ht="20.100000000000001" customHeight="1" x14ac:dyDescent="0.25">
      <c r="A56" s="153" t="s">
        <v>223</v>
      </c>
      <c r="B56" s="154">
        <v>2387227.5928497198</v>
      </c>
      <c r="C56" s="154">
        <v>422623.90276321</v>
      </c>
      <c r="D56" s="155">
        <v>2809851.49561293</v>
      </c>
      <c r="E56" s="154">
        <v>721370.26774531195</v>
      </c>
      <c r="F56" s="154">
        <v>344376.07800428302</v>
      </c>
      <c r="G56" s="155">
        <v>1065746.3457495901</v>
      </c>
      <c r="H56" s="156">
        <v>3875597.8413625299</v>
      </c>
      <c r="I56" s="154">
        <v>629710.51442147896</v>
      </c>
      <c r="J56" s="154">
        <v>2030568.56486018</v>
      </c>
      <c r="K56" s="154">
        <v>294857.83755601197</v>
      </c>
      <c r="L56" s="154">
        <v>8.6084846798635493</v>
      </c>
      <c r="M56" s="154">
        <v>492800.608651608</v>
      </c>
      <c r="N56" s="155">
        <v>3447946.1339739501</v>
      </c>
      <c r="O56" s="154">
        <v>727408.38200286904</v>
      </c>
      <c r="P56" s="154">
        <v>1045622.09818357</v>
      </c>
      <c r="Q56" s="154">
        <v>100763.707209288</v>
      </c>
      <c r="R56" s="154">
        <v>436464.02248012298</v>
      </c>
      <c r="S56" s="155">
        <v>2310258.20987585</v>
      </c>
      <c r="T56" s="156">
        <v>5758204.3438498098</v>
      </c>
      <c r="U56" s="154">
        <v>0</v>
      </c>
      <c r="V56" s="154">
        <v>82196.544787662206</v>
      </c>
      <c r="W56" s="156">
        <v>82196.544787662206</v>
      </c>
      <c r="X56" s="156">
        <v>9715998.7300000004</v>
      </c>
    </row>
    <row r="57" spans="1:24" ht="20.100000000000001" customHeight="1" x14ac:dyDescent="0.25">
      <c r="A57" s="153" t="s">
        <v>224</v>
      </c>
      <c r="B57" s="154">
        <v>0</v>
      </c>
      <c r="C57" s="154">
        <v>0</v>
      </c>
      <c r="D57" s="155">
        <v>0</v>
      </c>
      <c r="E57" s="154">
        <v>0</v>
      </c>
      <c r="F57" s="154">
        <v>0</v>
      </c>
      <c r="G57" s="155">
        <v>0</v>
      </c>
      <c r="H57" s="156">
        <v>0</v>
      </c>
      <c r="I57" s="154">
        <v>0</v>
      </c>
      <c r="J57" s="154">
        <v>0</v>
      </c>
      <c r="K57" s="154">
        <v>0</v>
      </c>
      <c r="L57" s="154">
        <v>0</v>
      </c>
      <c r="M57" s="154">
        <v>0</v>
      </c>
      <c r="N57" s="155">
        <v>0</v>
      </c>
      <c r="O57" s="154">
        <v>0</v>
      </c>
      <c r="P57" s="154">
        <v>0</v>
      </c>
      <c r="Q57" s="154">
        <v>0</v>
      </c>
      <c r="R57" s="154">
        <v>0</v>
      </c>
      <c r="S57" s="155">
        <v>0</v>
      </c>
      <c r="T57" s="156">
        <v>0</v>
      </c>
      <c r="U57" s="154">
        <v>0</v>
      </c>
      <c r="V57" s="154">
        <v>3238983.58</v>
      </c>
      <c r="W57" s="156">
        <v>3238983.58</v>
      </c>
      <c r="X57" s="156">
        <v>3238983.58</v>
      </c>
    </row>
    <row r="58" spans="1:24" ht="20.100000000000001" customHeight="1" x14ac:dyDescent="0.25">
      <c r="A58" s="153" t="s">
        <v>225</v>
      </c>
      <c r="B58" s="154">
        <v>2387227.5928497198</v>
      </c>
      <c r="C58" s="154">
        <v>422623.90276321</v>
      </c>
      <c r="D58" s="155">
        <v>2809851.49561293</v>
      </c>
      <c r="E58" s="154">
        <v>721370.26774531195</v>
      </c>
      <c r="F58" s="154">
        <v>344376.07800428302</v>
      </c>
      <c r="G58" s="155">
        <v>1065746.3457495901</v>
      </c>
      <c r="H58" s="156">
        <v>3875597.8413625299</v>
      </c>
      <c r="I58" s="154">
        <v>629710.51442147896</v>
      </c>
      <c r="J58" s="154">
        <v>2030568.56486018</v>
      </c>
      <c r="K58" s="154">
        <v>294857.83755601197</v>
      </c>
      <c r="L58" s="154">
        <v>8.6084846798635493</v>
      </c>
      <c r="M58" s="154">
        <v>492800.608651608</v>
      </c>
      <c r="N58" s="155">
        <v>3447946.1339739501</v>
      </c>
      <c r="O58" s="154">
        <v>727408.38200286904</v>
      </c>
      <c r="P58" s="154">
        <v>1045622.09818357</v>
      </c>
      <c r="Q58" s="154">
        <v>100763.707209288</v>
      </c>
      <c r="R58" s="154">
        <v>436464.02248012298</v>
      </c>
      <c r="S58" s="155">
        <v>2310258.20987585</v>
      </c>
      <c r="T58" s="156">
        <v>5758204.3438498098</v>
      </c>
      <c r="U58" s="154">
        <v>0</v>
      </c>
      <c r="V58" s="154">
        <v>3321180.1247876598</v>
      </c>
      <c r="W58" s="156">
        <v>3321180.1247876598</v>
      </c>
      <c r="X58" s="156">
        <v>12954982.310000001</v>
      </c>
    </row>
    <row r="59" spans="1:24" ht="20.100000000000001" customHeight="1" x14ac:dyDescent="0.25">
      <c r="A59" s="153" t="s">
        <v>226</v>
      </c>
      <c r="B59" s="154">
        <v>5696643.7332250699</v>
      </c>
      <c r="C59" s="154">
        <v>1008507.86678165</v>
      </c>
      <c r="D59" s="155">
        <v>6705151.6000067098</v>
      </c>
      <c r="E59" s="154">
        <v>1721406.6339526</v>
      </c>
      <c r="F59" s="154">
        <v>821784.99968403205</v>
      </c>
      <c r="G59" s="155">
        <v>2543191.6336366399</v>
      </c>
      <c r="H59" s="156">
        <v>9248343.2336433493</v>
      </c>
      <c r="I59" s="154">
        <v>1502678.8675154501</v>
      </c>
      <c r="J59" s="154">
        <v>4845547.9169818303</v>
      </c>
      <c r="K59" s="154">
        <v>703619.57005558396</v>
      </c>
      <c r="L59" s="154">
        <v>20.5424361091472</v>
      </c>
      <c r="M59" s="154">
        <v>1175970.6143700699</v>
      </c>
      <c r="N59" s="155">
        <v>8227837.5113590397</v>
      </c>
      <c r="O59" s="154">
        <v>1735815.39240062</v>
      </c>
      <c r="P59" s="154">
        <v>2495169.1203554501</v>
      </c>
      <c r="Q59" s="154">
        <v>240452.541236377</v>
      </c>
      <c r="R59" s="154">
        <v>1041534.55912074</v>
      </c>
      <c r="S59" s="155">
        <v>5512971.6131131798</v>
      </c>
      <c r="T59" s="156">
        <v>13740809.124472201</v>
      </c>
      <c r="U59" s="154">
        <v>0</v>
      </c>
      <c r="V59" s="154">
        <v>196145.70188443101</v>
      </c>
      <c r="W59" s="156">
        <v>196145.70188443101</v>
      </c>
      <c r="X59" s="156">
        <v>23185298.059999999</v>
      </c>
    </row>
    <row r="60" spans="1:24" ht="20.100000000000001" customHeight="1" x14ac:dyDescent="0.25">
      <c r="A60" s="153" t="s">
        <v>227</v>
      </c>
      <c r="B60" s="154">
        <v>4166673.9368536999</v>
      </c>
      <c r="C60" s="154">
        <v>1030857.99928212</v>
      </c>
      <c r="D60" s="155">
        <v>5197531.9361358201</v>
      </c>
      <c r="E60" s="154">
        <v>1119589.6886376999</v>
      </c>
      <c r="F60" s="154">
        <v>888345.43832953903</v>
      </c>
      <c r="G60" s="155">
        <v>2007935.1269672399</v>
      </c>
      <c r="H60" s="156">
        <v>7205467.0631030602</v>
      </c>
      <c r="I60" s="154">
        <v>1016541.24440955</v>
      </c>
      <c r="J60" s="154">
        <v>4040139.7379068099</v>
      </c>
      <c r="K60" s="154">
        <v>730055.52567542996</v>
      </c>
      <c r="L60" s="154">
        <v>-4674.4039475695099</v>
      </c>
      <c r="M60" s="154">
        <v>1860776.88907808</v>
      </c>
      <c r="N60" s="155">
        <v>7642838.9931223001</v>
      </c>
      <c r="O60" s="154">
        <v>1302423.99668194</v>
      </c>
      <c r="P60" s="154">
        <v>2023079.17030928</v>
      </c>
      <c r="Q60" s="154">
        <v>268080.816379792</v>
      </c>
      <c r="R60" s="154">
        <v>691430.73284894705</v>
      </c>
      <c r="S60" s="155">
        <v>4285014.7162199598</v>
      </c>
      <c r="T60" s="156">
        <v>11927853.709342301</v>
      </c>
      <c r="U60" s="154">
        <v>438250.50544027699</v>
      </c>
      <c r="V60" s="154">
        <v>2176868.5421144101</v>
      </c>
      <c r="W60" s="156">
        <v>2615119.0475546801</v>
      </c>
      <c r="X60" s="156">
        <v>21748439.82</v>
      </c>
    </row>
    <row r="61" spans="1:24" ht="20.100000000000001" customHeight="1" x14ac:dyDescent="0.25">
      <c r="A61" s="153" t="s">
        <v>228</v>
      </c>
      <c r="B61" s="154">
        <v>9863317.6700787693</v>
      </c>
      <c r="C61" s="154">
        <v>2039365.8660637699</v>
      </c>
      <c r="D61" s="155">
        <v>11902683.5361425</v>
      </c>
      <c r="E61" s="154">
        <v>2840996.3225902999</v>
      </c>
      <c r="F61" s="154">
        <v>1710130.4380135699</v>
      </c>
      <c r="G61" s="155">
        <v>4551126.7606038703</v>
      </c>
      <c r="H61" s="156">
        <v>16453810.296746399</v>
      </c>
      <c r="I61" s="154">
        <v>2519220.1119249999</v>
      </c>
      <c r="J61" s="154">
        <v>8885687.6548886299</v>
      </c>
      <c r="K61" s="154">
        <v>1433675.09573101</v>
      </c>
      <c r="L61" s="154">
        <v>-4653.8615114603599</v>
      </c>
      <c r="M61" s="154">
        <v>3036747.5034481599</v>
      </c>
      <c r="N61" s="155">
        <v>15870676.504481301</v>
      </c>
      <c r="O61" s="154">
        <v>3038239.3890825599</v>
      </c>
      <c r="P61" s="154">
        <v>4518248.2906647297</v>
      </c>
      <c r="Q61" s="154">
        <v>508533.35761616903</v>
      </c>
      <c r="R61" s="154">
        <v>1732965.29196968</v>
      </c>
      <c r="S61" s="155">
        <v>9797986.3293331396</v>
      </c>
      <c r="T61" s="156">
        <v>25668662.833814502</v>
      </c>
      <c r="U61" s="154">
        <v>438250.50544027699</v>
      </c>
      <c r="V61" s="154">
        <v>2373014.24399884</v>
      </c>
      <c r="W61" s="156">
        <v>2811264.74943911</v>
      </c>
      <c r="X61" s="156">
        <v>44933737.880000003</v>
      </c>
    </row>
    <row r="62" spans="1:24" ht="20.100000000000001" customHeight="1" x14ac:dyDescent="0.25">
      <c r="A62" s="169" t="s">
        <v>229</v>
      </c>
      <c r="B62" s="160">
        <v>12250545.262928501</v>
      </c>
      <c r="C62" s="160">
        <v>2461989.7688269801</v>
      </c>
      <c r="D62" s="161">
        <v>14712535.0317555</v>
      </c>
      <c r="E62" s="160">
        <v>3562366.5903356099</v>
      </c>
      <c r="F62" s="160">
        <v>2054506.51601785</v>
      </c>
      <c r="G62" s="161">
        <v>5616873.1063534701</v>
      </c>
      <c r="H62" s="161">
        <v>20329408.138108902</v>
      </c>
      <c r="I62" s="160">
        <v>3148930.6263464801</v>
      </c>
      <c r="J62" s="160">
        <v>10916256.219748801</v>
      </c>
      <c r="K62" s="160">
        <v>1728532.9332870301</v>
      </c>
      <c r="L62" s="160">
        <v>-4645.2530267804996</v>
      </c>
      <c r="M62" s="160">
        <v>3529548.1120997602</v>
      </c>
      <c r="N62" s="161">
        <v>19318622.638455302</v>
      </c>
      <c r="O62" s="160">
        <v>3765647.7710854299</v>
      </c>
      <c r="P62" s="160">
        <v>5563870.3888483001</v>
      </c>
      <c r="Q62" s="160">
        <v>609297.06482545601</v>
      </c>
      <c r="R62" s="160">
        <v>2169429.31444981</v>
      </c>
      <c r="S62" s="161">
        <v>12108244.539209001</v>
      </c>
      <c r="T62" s="161">
        <v>31426867.177664299</v>
      </c>
      <c r="U62" s="160">
        <v>438250.50544027699</v>
      </c>
      <c r="V62" s="160">
        <v>5694194.3687864998</v>
      </c>
      <c r="W62" s="161">
        <v>6132444.8742267797</v>
      </c>
      <c r="X62" s="161">
        <v>57888720.189999998</v>
      </c>
    </row>
    <row r="65" spans="1:10" x14ac:dyDescent="0.25">
      <c r="A65" s="106" t="s">
        <v>230</v>
      </c>
      <c r="B65" s="106"/>
      <c r="C65" s="106" t="s">
        <v>234</v>
      </c>
      <c r="D65" s="106" t="s">
        <v>235</v>
      </c>
      <c r="E65" s="106" t="s">
        <v>236</v>
      </c>
      <c r="F65" s="106" t="s">
        <v>237</v>
      </c>
      <c r="G65" s="106" t="s">
        <v>238</v>
      </c>
      <c r="H65" s="106" t="s">
        <v>241</v>
      </c>
      <c r="I65" s="106" t="s">
        <v>243</v>
      </c>
      <c r="J65" s="106" t="s">
        <v>254</v>
      </c>
    </row>
    <row r="66" spans="1:10" x14ac:dyDescent="0.25">
      <c r="A66" s="32" t="s">
        <v>239</v>
      </c>
      <c r="C66" s="170">
        <v>22187.6959316826</v>
      </c>
      <c r="D66" s="170">
        <v>23621.211042359599</v>
      </c>
      <c r="E66" s="170">
        <v>23614.290285971801</v>
      </c>
      <c r="F66" s="170">
        <v>25449.951909927</v>
      </c>
      <c r="G66" s="170">
        <v>25590.746018952599</v>
      </c>
      <c r="H66" s="170">
        <v>25406.39</v>
      </c>
      <c r="I66" s="170">
        <v>26577.6524023149</v>
      </c>
      <c r="J66" s="170">
        <v>28039.665364247201</v>
      </c>
    </row>
    <row r="67" spans="1:10" x14ac:dyDescent="0.25">
      <c r="B67" s="32" t="s">
        <v>76</v>
      </c>
      <c r="C67" s="170">
        <v>16653.520107317199</v>
      </c>
      <c r="D67" s="170">
        <v>17411.387551832999</v>
      </c>
      <c r="E67" s="170">
        <v>17456.9860931818</v>
      </c>
      <c r="F67" s="170">
        <v>18259.677519595702</v>
      </c>
      <c r="G67" s="170">
        <v>18368.7180032873</v>
      </c>
      <c r="H67" s="170">
        <v>18376.98</v>
      </c>
      <c r="I67" s="170">
        <v>19350.493273104301</v>
      </c>
      <c r="J67" s="170">
        <v>20168.477999999999</v>
      </c>
    </row>
    <row r="68" spans="1:10" x14ac:dyDescent="0.25">
      <c r="B68" s="32" t="s">
        <v>85</v>
      </c>
      <c r="C68" s="170">
        <v>3274.1958697406499</v>
      </c>
      <c r="D68" s="170">
        <v>3772.2561560229801</v>
      </c>
      <c r="E68" s="170">
        <v>3626.3430537039999</v>
      </c>
      <c r="F68" s="170">
        <v>4387.9084495105299</v>
      </c>
      <c r="G68" s="170">
        <v>4430.0158681484199</v>
      </c>
      <c r="H68" s="170">
        <v>4232.0600000000004</v>
      </c>
      <c r="I68" s="170">
        <v>4375.0462605548701</v>
      </c>
      <c r="J68" s="170">
        <v>4891.1270000000004</v>
      </c>
    </row>
    <row r="69" spans="1:10" x14ac:dyDescent="0.25">
      <c r="B69" s="32" t="s">
        <v>166</v>
      </c>
      <c r="C69" s="170">
        <v>2259.97995462471</v>
      </c>
      <c r="D69" s="170">
        <v>2437.5673345036398</v>
      </c>
      <c r="E69" s="170">
        <v>2530.961139086</v>
      </c>
      <c r="F69" s="170">
        <v>2802.36594082087</v>
      </c>
      <c r="G69" s="170">
        <v>2792.0121475169399</v>
      </c>
      <c r="H69" s="170">
        <v>2797.35</v>
      </c>
      <c r="I69" s="170">
        <v>2852.1128686557099</v>
      </c>
      <c r="J69" s="170">
        <v>2980.0603642471601</v>
      </c>
    </row>
    <row r="71" spans="1:10" x14ac:dyDescent="0.25">
      <c r="H71" s="32" t="s">
        <v>241</v>
      </c>
      <c r="I71" s="32" t="s">
        <v>243</v>
      </c>
      <c r="J71" s="32" t="s">
        <v>254</v>
      </c>
    </row>
    <row r="72" spans="1:10" x14ac:dyDescent="0.25">
      <c r="F72" s="32" t="s">
        <v>230</v>
      </c>
      <c r="H72" s="170">
        <v>22609.040000000001</v>
      </c>
      <c r="I72" s="170">
        <f>I67+I68</f>
        <v>23725.539533659172</v>
      </c>
      <c r="J72" s="170">
        <f>J67+J68</f>
        <v>25059.605</v>
      </c>
    </row>
    <row r="73" spans="1:10" x14ac:dyDescent="0.25">
      <c r="H73" s="170"/>
      <c r="I73" s="170"/>
      <c r="J73" s="170"/>
    </row>
    <row r="74" spans="1:10" x14ac:dyDescent="0.25">
      <c r="F74" s="32" t="s">
        <v>231</v>
      </c>
      <c r="H74" s="170"/>
      <c r="I74" s="170"/>
      <c r="J74" s="170"/>
    </row>
    <row r="75" spans="1:10" x14ac:dyDescent="0.25">
      <c r="F75" s="32" t="s">
        <v>232</v>
      </c>
      <c r="H75" s="170">
        <v>332.96445158235821</v>
      </c>
      <c r="I75" s="170">
        <v>357.32021798997101</v>
      </c>
      <c r="J75" s="171">
        <f>H45/J72</f>
        <v>638.29496477209034</v>
      </c>
    </row>
    <row r="76" spans="1:10" x14ac:dyDescent="0.25">
      <c r="F76" s="32" t="s">
        <v>212</v>
      </c>
      <c r="H76" s="170">
        <v>1222.4328096598572</v>
      </c>
      <c r="I76" s="170">
        <v>1235.2237608150192</v>
      </c>
      <c r="J76" s="171">
        <f>H54/J72</f>
        <v>1216.7213070666678</v>
      </c>
    </row>
    <row r="77" spans="1:10" x14ac:dyDescent="0.25">
      <c r="F77" s="32" t="s">
        <v>233</v>
      </c>
      <c r="H77" s="170">
        <v>3342.2442269321432</v>
      </c>
      <c r="I77" s="170">
        <v>3800.8139942925113</v>
      </c>
      <c r="J77" s="171">
        <f>H51/J72</f>
        <v>3426.6608258117753</v>
      </c>
    </row>
  </sheetData>
  <pageMargins left="0.2361111111111111" right="0.2361111111111111" top="0.2361111111111111" bottom="0.2361111111111111" header="0.3" footer="0.3"/>
  <pageSetup paperSize="9" orientation="landscape" r:id="rId1"/>
  <headerFooter>
    <oddFooter>&amp;L11/05/2017 15:49&amp;C &amp;RUniversity of Edinburgh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/>
  </sheetViews>
  <sheetFormatPr defaultRowHeight="15" x14ac:dyDescent="0.25"/>
  <cols>
    <col min="3" max="3" width="18" bestFit="1" customWidth="1"/>
  </cols>
  <sheetData>
    <row r="1" spans="1:6" s="11" customFormat="1" x14ac:dyDescent="0.25">
      <c r="A1" s="11" t="s">
        <v>21</v>
      </c>
      <c r="B1" s="11" t="s">
        <v>25</v>
      </c>
      <c r="C1" s="11" t="s">
        <v>18</v>
      </c>
      <c r="F1" s="11" t="s">
        <v>167</v>
      </c>
    </row>
    <row r="2" spans="1:6" x14ac:dyDescent="0.25">
      <c r="A2" t="s">
        <v>85</v>
      </c>
      <c r="B2">
        <v>10</v>
      </c>
      <c r="C2" t="s">
        <v>19</v>
      </c>
      <c r="F2" t="s">
        <v>102</v>
      </c>
    </row>
    <row r="3" spans="1:6" x14ac:dyDescent="0.25">
      <c r="A3" t="s">
        <v>166</v>
      </c>
      <c r="B3">
        <v>20</v>
      </c>
      <c r="C3" t="s">
        <v>86</v>
      </c>
      <c r="F3" t="s">
        <v>146</v>
      </c>
    </row>
    <row r="4" spans="1:6" x14ac:dyDescent="0.25">
      <c r="A4" t="s">
        <v>76</v>
      </c>
      <c r="B4">
        <f>B3+10</f>
        <v>30</v>
      </c>
      <c r="F4" t="s">
        <v>147</v>
      </c>
    </row>
    <row r="5" spans="1:6" x14ac:dyDescent="0.25">
      <c r="B5" s="11">
        <f t="shared" ref="B5:B70" si="0">B4+10</f>
        <v>40</v>
      </c>
      <c r="F5" t="s">
        <v>148</v>
      </c>
    </row>
    <row r="6" spans="1:6" x14ac:dyDescent="0.25">
      <c r="B6" s="11">
        <f t="shared" si="0"/>
        <v>50</v>
      </c>
      <c r="F6" t="s">
        <v>149</v>
      </c>
    </row>
    <row r="7" spans="1:6" x14ac:dyDescent="0.25">
      <c r="B7" s="11">
        <f t="shared" si="0"/>
        <v>60</v>
      </c>
      <c r="F7" t="s">
        <v>150</v>
      </c>
    </row>
    <row r="8" spans="1:6" x14ac:dyDescent="0.25">
      <c r="B8" s="11">
        <f t="shared" si="0"/>
        <v>70</v>
      </c>
      <c r="F8" t="s">
        <v>151</v>
      </c>
    </row>
    <row r="9" spans="1:6" x14ac:dyDescent="0.25">
      <c r="B9" s="11">
        <f t="shared" si="0"/>
        <v>80</v>
      </c>
      <c r="F9" t="s">
        <v>152</v>
      </c>
    </row>
    <row r="10" spans="1:6" x14ac:dyDescent="0.25">
      <c r="B10" s="11">
        <f t="shared" si="0"/>
        <v>90</v>
      </c>
      <c r="F10" t="s">
        <v>153</v>
      </c>
    </row>
    <row r="11" spans="1:6" x14ac:dyDescent="0.25">
      <c r="B11" s="11">
        <f t="shared" si="0"/>
        <v>100</v>
      </c>
      <c r="F11" t="s">
        <v>154</v>
      </c>
    </row>
    <row r="12" spans="1:6" x14ac:dyDescent="0.25">
      <c r="B12" s="11">
        <f t="shared" si="0"/>
        <v>110</v>
      </c>
    </row>
    <row r="13" spans="1:6" x14ac:dyDescent="0.25">
      <c r="B13" s="11">
        <f t="shared" si="0"/>
        <v>120</v>
      </c>
    </row>
    <row r="14" spans="1:6" x14ac:dyDescent="0.25">
      <c r="B14" s="11">
        <f t="shared" si="0"/>
        <v>130</v>
      </c>
    </row>
    <row r="15" spans="1:6" x14ac:dyDescent="0.25">
      <c r="B15" s="11">
        <f t="shared" si="0"/>
        <v>140</v>
      </c>
    </row>
    <row r="16" spans="1:6" x14ac:dyDescent="0.25">
      <c r="B16" s="11">
        <f t="shared" si="0"/>
        <v>150</v>
      </c>
    </row>
    <row r="17" spans="2:2" x14ac:dyDescent="0.25">
      <c r="B17" s="11">
        <f t="shared" si="0"/>
        <v>160</v>
      </c>
    </row>
    <row r="18" spans="2:2" x14ac:dyDescent="0.25">
      <c r="B18" s="11">
        <f t="shared" si="0"/>
        <v>170</v>
      </c>
    </row>
    <row r="19" spans="2:2" x14ac:dyDescent="0.25">
      <c r="B19" s="11">
        <f t="shared" si="0"/>
        <v>180</v>
      </c>
    </row>
    <row r="20" spans="2:2" x14ac:dyDescent="0.25">
      <c r="B20" s="11">
        <f t="shared" si="0"/>
        <v>190</v>
      </c>
    </row>
    <row r="21" spans="2:2" x14ac:dyDescent="0.25">
      <c r="B21" s="11">
        <f t="shared" si="0"/>
        <v>200</v>
      </c>
    </row>
    <row r="22" spans="2:2" x14ac:dyDescent="0.25">
      <c r="B22" s="11">
        <f t="shared" si="0"/>
        <v>210</v>
      </c>
    </row>
    <row r="23" spans="2:2" x14ac:dyDescent="0.25">
      <c r="B23" s="11">
        <f t="shared" si="0"/>
        <v>220</v>
      </c>
    </row>
    <row r="24" spans="2:2" x14ac:dyDescent="0.25">
      <c r="B24" s="11">
        <f t="shared" si="0"/>
        <v>230</v>
      </c>
    </row>
    <row r="25" spans="2:2" x14ac:dyDescent="0.25">
      <c r="B25" s="11">
        <f t="shared" si="0"/>
        <v>240</v>
      </c>
    </row>
    <row r="26" spans="2:2" x14ac:dyDescent="0.25">
      <c r="B26" s="11">
        <f t="shared" si="0"/>
        <v>250</v>
      </c>
    </row>
    <row r="27" spans="2:2" x14ac:dyDescent="0.25">
      <c r="B27" s="11">
        <f t="shared" si="0"/>
        <v>260</v>
      </c>
    </row>
    <row r="28" spans="2:2" x14ac:dyDescent="0.25">
      <c r="B28" s="11">
        <f t="shared" si="0"/>
        <v>270</v>
      </c>
    </row>
    <row r="29" spans="2:2" x14ac:dyDescent="0.25">
      <c r="B29" s="11">
        <f t="shared" si="0"/>
        <v>280</v>
      </c>
    </row>
    <row r="30" spans="2:2" x14ac:dyDescent="0.25">
      <c r="B30" s="11">
        <f t="shared" si="0"/>
        <v>290</v>
      </c>
    </row>
    <row r="31" spans="2:2" x14ac:dyDescent="0.25">
      <c r="B31" s="11">
        <f t="shared" si="0"/>
        <v>300</v>
      </c>
    </row>
    <row r="32" spans="2:2" x14ac:dyDescent="0.25">
      <c r="B32" s="11">
        <f t="shared" si="0"/>
        <v>310</v>
      </c>
    </row>
    <row r="33" spans="2:2" x14ac:dyDescent="0.25">
      <c r="B33" s="11">
        <f t="shared" si="0"/>
        <v>320</v>
      </c>
    </row>
    <row r="34" spans="2:2" x14ac:dyDescent="0.25">
      <c r="B34" s="11">
        <f t="shared" si="0"/>
        <v>330</v>
      </c>
    </row>
    <row r="35" spans="2:2" x14ac:dyDescent="0.25">
      <c r="B35" s="11">
        <f t="shared" si="0"/>
        <v>340</v>
      </c>
    </row>
    <row r="36" spans="2:2" x14ac:dyDescent="0.25">
      <c r="B36" s="11">
        <f t="shared" si="0"/>
        <v>350</v>
      </c>
    </row>
    <row r="37" spans="2:2" x14ac:dyDescent="0.25">
      <c r="B37" s="11">
        <f t="shared" si="0"/>
        <v>360</v>
      </c>
    </row>
    <row r="38" spans="2:2" x14ac:dyDescent="0.25">
      <c r="B38" s="11">
        <f t="shared" si="0"/>
        <v>370</v>
      </c>
    </row>
    <row r="39" spans="2:2" x14ac:dyDescent="0.25">
      <c r="B39" s="11">
        <f t="shared" si="0"/>
        <v>380</v>
      </c>
    </row>
    <row r="40" spans="2:2" x14ac:dyDescent="0.25">
      <c r="B40" s="11">
        <f t="shared" si="0"/>
        <v>390</v>
      </c>
    </row>
    <row r="41" spans="2:2" x14ac:dyDescent="0.25">
      <c r="B41" s="11">
        <f t="shared" si="0"/>
        <v>400</v>
      </c>
    </row>
    <row r="42" spans="2:2" x14ac:dyDescent="0.25">
      <c r="B42" s="11">
        <f t="shared" si="0"/>
        <v>410</v>
      </c>
    </row>
    <row r="43" spans="2:2" x14ac:dyDescent="0.25">
      <c r="B43" s="11">
        <f t="shared" si="0"/>
        <v>420</v>
      </c>
    </row>
    <row r="44" spans="2:2" x14ac:dyDescent="0.25">
      <c r="B44" s="11">
        <f t="shared" si="0"/>
        <v>430</v>
      </c>
    </row>
    <row r="45" spans="2:2" x14ac:dyDescent="0.25">
      <c r="B45" s="11">
        <f t="shared" si="0"/>
        <v>440</v>
      </c>
    </row>
    <row r="46" spans="2:2" x14ac:dyDescent="0.25">
      <c r="B46" s="11">
        <f t="shared" si="0"/>
        <v>450</v>
      </c>
    </row>
    <row r="47" spans="2:2" x14ac:dyDescent="0.25">
      <c r="B47" s="11">
        <f t="shared" si="0"/>
        <v>460</v>
      </c>
    </row>
    <row r="48" spans="2:2" x14ac:dyDescent="0.25">
      <c r="B48" s="11">
        <f t="shared" si="0"/>
        <v>470</v>
      </c>
    </row>
    <row r="49" spans="2:2" x14ac:dyDescent="0.25">
      <c r="B49" s="11">
        <f t="shared" si="0"/>
        <v>480</v>
      </c>
    </row>
    <row r="50" spans="2:2" x14ac:dyDescent="0.25">
      <c r="B50" s="11">
        <f t="shared" si="0"/>
        <v>490</v>
      </c>
    </row>
    <row r="51" spans="2:2" x14ac:dyDescent="0.25">
      <c r="B51" s="11">
        <f t="shared" si="0"/>
        <v>500</v>
      </c>
    </row>
    <row r="52" spans="2:2" x14ac:dyDescent="0.25">
      <c r="B52" s="11">
        <f t="shared" si="0"/>
        <v>510</v>
      </c>
    </row>
    <row r="53" spans="2:2" x14ac:dyDescent="0.25">
      <c r="B53" s="11">
        <f t="shared" si="0"/>
        <v>520</v>
      </c>
    </row>
    <row r="54" spans="2:2" x14ac:dyDescent="0.25">
      <c r="B54" s="11">
        <f t="shared" si="0"/>
        <v>530</v>
      </c>
    </row>
    <row r="55" spans="2:2" x14ac:dyDescent="0.25">
      <c r="B55" s="11">
        <f t="shared" si="0"/>
        <v>540</v>
      </c>
    </row>
    <row r="56" spans="2:2" x14ac:dyDescent="0.25">
      <c r="B56" s="11">
        <f t="shared" si="0"/>
        <v>550</v>
      </c>
    </row>
    <row r="57" spans="2:2" x14ac:dyDescent="0.25">
      <c r="B57" s="11">
        <f t="shared" si="0"/>
        <v>560</v>
      </c>
    </row>
    <row r="58" spans="2:2" x14ac:dyDescent="0.25">
      <c r="B58" s="11">
        <f t="shared" si="0"/>
        <v>570</v>
      </c>
    </row>
    <row r="59" spans="2:2" x14ac:dyDescent="0.25">
      <c r="B59" s="11">
        <f t="shared" si="0"/>
        <v>580</v>
      </c>
    </row>
    <row r="60" spans="2:2" x14ac:dyDescent="0.25">
      <c r="B60" s="11">
        <f t="shared" si="0"/>
        <v>590</v>
      </c>
    </row>
    <row r="61" spans="2:2" x14ac:dyDescent="0.25">
      <c r="B61" s="11">
        <f t="shared" si="0"/>
        <v>600</v>
      </c>
    </row>
    <row r="62" spans="2:2" x14ac:dyDescent="0.25">
      <c r="B62" s="11">
        <f t="shared" si="0"/>
        <v>610</v>
      </c>
    </row>
    <row r="63" spans="2:2" x14ac:dyDescent="0.25">
      <c r="B63" s="11">
        <f t="shared" si="0"/>
        <v>620</v>
      </c>
    </row>
    <row r="64" spans="2:2" x14ac:dyDescent="0.25">
      <c r="B64" s="11">
        <f t="shared" si="0"/>
        <v>630</v>
      </c>
    </row>
    <row r="65" spans="2:2" x14ac:dyDescent="0.25">
      <c r="B65" s="11">
        <f t="shared" si="0"/>
        <v>640</v>
      </c>
    </row>
    <row r="66" spans="2:2" x14ac:dyDescent="0.25">
      <c r="B66" s="11">
        <f t="shared" si="0"/>
        <v>650</v>
      </c>
    </row>
    <row r="67" spans="2:2" x14ac:dyDescent="0.25">
      <c r="B67" s="11">
        <f t="shared" si="0"/>
        <v>660</v>
      </c>
    </row>
    <row r="68" spans="2:2" x14ac:dyDescent="0.25">
      <c r="B68" s="11">
        <f t="shared" si="0"/>
        <v>670</v>
      </c>
    </row>
    <row r="69" spans="2:2" x14ac:dyDescent="0.25">
      <c r="B69" s="11">
        <f>B68+10</f>
        <v>680</v>
      </c>
    </row>
    <row r="70" spans="2:2" x14ac:dyDescent="0.25">
      <c r="B70" s="11">
        <f t="shared" si="0"/>
        <v>690</v>
      </c>
    </row>
    <row r="71" spans="2:2" x14ac:dyDescent="0.25">
      <c r="B71" s="11">
        <f t="shared" ref="B71:B73" si="1">B70+10</f>
        <v>700</v>
      </c>
    </row>
    <row r="72" spans="2:2" x14ac:dyDescent="0.25">
      <c r="B72" s="11">
        <f t="shared" si="1"/>
        <v>710</v>
      </c>
    </row>
    <row r="73" spans="2:2" x14ac:dyDescent="0.25">
      <c r="B73" s="11">
        <f t="shared" si="1"/>
        <v>720</v>
      </c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809</vt:i4>
      </vt:variant>
    </vt:vector>
  </HeadingPairs>
  <TitlesOfParts>
    <vt:vector size="817" baseType="lpstr">
      <vt:lpstr>Version Control</vt:lpstr>
      <vt:lpstr>Instructions FSG</vt:lpstr>
      <vt:lpstr>FSG template PG</vt:lpstr>
      <vt:lpstr>FSG template UG</vt:lpstr>
      <vt:lpstr>FSG template example</vt:lpstr>
      <vt:lpstr>Hourly Rates</vt:lpstr>
      <vt:lpstr>TRAC Rates</vt:lpstr>
      <vt:lpstr>List</vt:lpstr>
      <vt:lpstr>Admin_Cost\Hour</vt:lpstr>
      <vt:lpstr>Admin_Sup_Annual_Salary</vt:lpstr>
      <vt:lpstr>Admin_Sup_Employer_NI</vt:lpstr>
      <vt:lpstr>Admin_Sup_Grade</vt:lpstr>
      <vt:lpstr>Admin_Sup_Mid_Point</vt:lpstr>
      <vt:lpstr>Admin_Sup_Pay_Scale</vt:lpstr>
      <vt:lpstr>Admin_Sup_Pension</vt:lpstr>
      <vt:lpstr>Admin_Sup_Total</vt:lpstr>
      <vt:lpstr>'FSG template PG'!APCs</vt:lpstr>
      <vt:lpstr>'FSG template UG'!APCs</vt:lpstr>
      <vt:lpstr>APCs</vt:lpstr>
      <vt:lpstr>'FSG template PG'!APCs_Fee</vt:lpstr>
      <vt:lpstr>'FSG template UG'!APCs_Fee</vt:lpstr>
      <vt:lpstr>APCs_Fee</vt:lpstr>
      <vt:lpstr>'FSG template PG'!Avg_Income_per_Student_Y1</vt:lpstr>
      <vt:lpstr>'FSG template UG'!Avg_Income_per_Student_Y1</vt:lpstr>
      <vt:lpstr>Avg_Income_per_Student_Y1</vt:lpstr>
      <vt:lpstr>'FSG template PG'!Avg_Income_per_Student_Y2</vt:lpstr>
      <vt:lpstr>'FSG template UG'!Avg_Income_per_Student_Y2</vt:lpstr>
      <vt:lpstr>Avg_Income_per_Student_Y2</vt:lpstr>
      <vt:lpstr>'FSG template PG'!Avg_Income_per_Student_Y3</vt:lpstr>
      <vt:lpstr>'FSG template UG'!Avg_Income_per_Student_Y3</vt:lpstr>
      <vt:lpstr>Avg_Income_per_Student_Y3</vt:lpstr>
      <vt:lpstr>'FSG template PG'!Avg_Income_per_Student_Y4</vt:lpstr>
      <vt:lpstr>'FSG template UG'!Avg_Income_per_Student_Y4</vt:lpstr>
      <vt:lpstr>Avg_Income_per_Student_Y4</vt:lpstr>
      <vt:lpstr>'FSG template PG'!Avg_Profit_per_Student_Y1</vt:lpstr>
      <vt:lpstr>'FSG template UG'!Avg_Profit_per_Student_Y1</vt:lpstr>
      <vt:lpstr>Avg_Profit_per_Student_Y1</vt:lpstr>
      <vt:lpstr>'FSG template PG'!Avg_Profit_per_Student_Y2</vt:lpstr>
      <vt:lpstr>'FSG template UG'!Avg_Profit_per_Student_Y2</vt:lpstr>
      <vt:lpstr>Avg_Profit_per_Student_Y2</vt:lpstr>
      <vt:lpstr>'FSG template PG'!Avg_Profit_per_Student_Y3</vt:lpstr>
      <vt:lpstr>'FSG template UG'!Avg_Profit_per_Student_Y3</vt:lpstr>
      <vt:lpstr>Avg_Profit_per_Student_Y3</vt:lpstr>
      <vt:lpstr>'FSG template PG'!Avg_Profit_per_Student_Y4</vt:lpstr>
      <vt:lpstr>'FSG template UG'!Avg_Profit_per_Student_Y4</vt:lpstr>
      <vt:lpstr>Avg_Profit_per_Student_Y4</vt:lpstr>
      <vt:lpstr>Clerical_Annual_Salary</vt:lpstr>
      <vt:lpstr>Clerical_Cost\Hour</vt:lpstr>
      <vt:lpstr>'FSG template PG'!Clerical_Costs_Y1</vt:lpstr>
      <vt:lpstr>'FSG template UG'!Clerical_Costs_Y1</vt:lpstr>
      <vt:lpstr>Clerical_Costs_Y1</vt:lpstr>
      <vt:lpstr>'FSG template PG'!Clerical_Costs_Y2</vt:lpstr>
      <vt:lpstr>'FSG template UG'!Clerical_Costs_Y2</vt:lpstr>
      <vt:lpstr>Clerical_Costs_Y2</vt:lpstr>
      <vt:lpstr>'FSG template PG'!Clerical_Costs_Y3</vt:lpstr>
      <vt:lpstr>'FSG template UG'!Clerical_Costs_Y3</vt:lpstr>
      <vt:lpstr>Clerical_Costs_Y3</vt:lpstr>
      <vt:lpstr>'FSG template PG'!Clerical_Costs_Y4</vt:lpstr>
      <vt:lpstr>'FSG template UG'!Clerical_Costs_Y4</vt:lpstr>
      <vt:lpstr>Clerical_Costs_Y4</vt:lpstr>
      <vt:lpstr>Clerical_Employer_NI</vt:lpstr>
      <vt:lpstr>Clerical_Grade</vt:lpstr>
      <vt:lpstr>Clerical_Mid_Point</vt:lpstr>
      <vt:lpstr>Clerical_Pay_Scale</vt:lpstr>
      <vt:lpstr>Clerical_Pension</vt:lpstr>
      <vt:lpstr>Clerical_Total</vt:lpstr>
      <vt:lpstr>'FSG template PG'!College_Costs_per_FTE</vt:lpstr>
      <vt:lpstr>'FSG template UG'!College_Costs_per_FTE</vt:lpstr>
      <vt:lpstr>College_Costs_per_FTE</vt:lpstr>
      <vt:lpstr>'FSG template PG'!College_Costs_Y1</vt:lpstr>
      <vt:lpstr>'FSG template UG'!College_Costs_Y1</vt:lpstr>
      <vt:lpstr>College_Costs_Y1</vt:lpstr>
      <vt:lpstr>'FSG template PG'!College_Costs_Y2</vt:lpstr>
      <vt:lpstr>'FSG template UG'!College_Costs_Y2</vt:lpstr>
      <vt:lpstr>College_Costs_Y2</vt:lpstr>
      <vt:lpstr>'FSG template PG'!College_Costs_Y3</vt:lpstr>
      <vt:lpstr>'FSG template UG'!College_Costs_Y3</vt:lpstr>
      <vt:lpstr>College_Costs_Y3</vt:lpstr>
      <vt:lpstr>'FSG template PG'!College_Costs_Y4</vt:lpstr>
      <vt:lpstr>'FSG template UG'!College_Costs_Y4</vt:lpstr>
      <vt:lpstr>College_Costs_Y4</vt:lpstr>
      <vt:lpstr>'FSG template PG'!Competitor1_APC_Fee</vt:lpstr>
      <vt:lpstr>'FSG template UG'!Competitor1_APC_Fee</vt:lpstr>
      <vt:lpstr>Competitor1_APC_Fee</vt:lpstr>
      <vt:lpstr>'FSG template PG'!Competitor1_HomeEU_Fee</vt:lpstr>
      <vt:lpstr>'FSG template UG'!Competitor1_HomeEU_Fee</vt:lpstr>
      <vt:lpstr>Competitor1_HomeEU_Fee</vt:lpstr>
      <vt:lpstr>'FSG template PG'!Competitor1_Interntnl_Fee</vt:lpstr>
      <vt:lpstr>'FSG template UG'!Competitor1_Interntnl_Fee</vt:lpstr>
      <vt:lpstr>Competitor1_Interntnl_Fee</vt:lpstr>
      <vt:lpstr>'FSG template UG'!Competitor1_RUK_Fee</vt:lpstr>
      <vt:lpstr>Competitor1_RUK_Fee</vt:lpstr>
      <vt:lpstr>'FSG template PG'!Competitor2_APC_Fee</vt:lpstr>
      <vt:lpstr>'FSG template UG'!Competitor2_APC_Fee</vt:lpstr>
      <vt:lpstr>Competitor2_APC_Fee</vt:lpstr>
      <vt:lpstr>'FSG template PG'!Competitor2_HomeEU_Fee</vt:lpstr>
      <vt:lpstr>'FSG template UG'!Competitor2_HomeEU_Fee</vt:lpstr>
      <vt:lpstr>Competitor2_HomeEU_Fee</vt:lpstr>
      <vt:lpstr>'FSG template PG'!Competitor2_Interntnl_Fee</vt:lpstr>
      <vt:lpstr>'FSG template UG'!Competitor2_Interntnl_Fee</vt:lpstr>
      <vt:lpstr>Competitor2_Interntnl_Fee</vt:lpstr>
      <vt:lpstr>'FSG template UG'!Competitor2_RUK_Fee</vt:lpstr>
      <vt:lpstr>Competitor2_RUK_Fee</vt:lpstr>
      <vt:lpstr>'FSG template PG'!Competitor3_APC_Fee</vt:lpstr>
      <vt:lpstr>'FSG template UG'!Competitor3_APC_Fee</vt:lpstr>
      <vt:lpstr>Competitor3_APC_Fee</vt:lpstr>
      <vt:lpstr>'FSG template PG'!Competitor3_HomeEU_Fee</vt:lpstr>
      <vt:lpstr>'FSG template UG'!Competitor3_HomeEU_Fee</vt:lpstr>
      <vt:lpstr>Competitor3_HomeEU_Fee</vt:lpstr>
      <vt:lpstr>'FSG template PG'!Competitor3_Interntnl_Fee</vt:lpstr>
      <vt:lpstr>'FSG template UG'!Competitor3_Interntnl_Fee</vt:lpstr>
      <vt:lpstr>Competitor3_Interntnl_Fee</vt:lpstr>
      <vt:lpstr>'FSG template UG'!Competitor3_RUK_Fee</vt:lpstr>
      <vt:lpstr>Competitor3_RUK_Fee</vt:lpstr>
      <vt:lpstr>'FSG template PG'!Consumables_Y1</vt:lpstr>
      <vt:lpstr>'FSG template UG'!Consumables_Y1</vt:lpstr>
      <vt:lpstr>Consumables_Y1</vt:lpstr>
      <vt:lpstr>'FSG template PG'!Consumables_Y2</vt:lpstr>
      <vt:lpstr>'FSG template UG'!Consumables_Y2</vt:lpstr>
      <vt:lpstr>Consumables_Y2</vt:lpstr>
      <vt:lpstr>'FSG template PG'!Consumables_Y3</vt:lpstr>
      <vt:lpstr>'FSG template UG'!Consumables_Y3</vt:lpstr>
      <vt:lpstr>Consumables_Y3</vt:lpstr>
      <vt:lpstr>'FSG template PG'!Consumables_Y4</vt:lpstr>
      <vt:lpstr>'FSG template UG'!Consumables_Y4</vt:lpstr>
      <vt:lpstr>Consumables_Y4</vt:lpstr>
      <vt:lpstr>'FSG template PG'!Contrib_O\H_Costs_Y1</vt:lpstr>
      <vt:lpstr>'FSG template UG'!Contrib_O\H_Costs_Y1</vt:lpstr>
      <vt:lpstr>Contrib_O\H_Costs_Y1</vt:lpstr>
      <vt:lpstr>'FSG template PG'!Contrib_O\H_Costs_Y2</vt:lpstr>
      <vt:lpstr>'FSG template UG'!Contrib_O\H_Costs_Y2</vt:lpstr>
      <vt:lpstr>Contrib_O\H_Costs_Y2</vt:lpstr>
      <vt:lpstr>'FSG template PG'!Contrib_O\H_Costs_Y3</vt:lpstr>
      <vt:lpstr>'FSG template UG'!Contrib_O\H_Costs_Y3</vt:lpstr>
      <vt:lpstr>Contrib_O\H_Costs_Y3</vt:lpstr>
      <vt:lpstr>'FSG template PG'!Contrib_O\H_Costs_Y4</vt:lpstr>
      <vt:lpstr>'FSG template UG'!Contrib_O\H_Costs_Y4</vt:lpstr>
      <vt:lpstr>Contrib_O\H_Costs_Y4</vt:lpstr>
      <vt:lpstr>'FSG template PG'!Cost_per_Student_Y1</vt:lpstr>
      <vt:lpstr>'FSG template UG'!Cost_per_Student_Y1</vt:lpstr>
      <vt:lpstr>Cost_per_Student_Y1</vt:lpstr>
      <vt:lpstr>'FSG template PG'!Cost_per_Student_Y2</vt:lpstr>
      <vt:lpstr>'FSG template UG'!Cost_per_Student_Y2</vt:lpstr>
      <vt:lpstr>Cost_per_Student_Y2</vt:lpstr>
      <vt:lpstr>'FSG template PG'!Cost_per_Student_Y3</vt:lpstr>
      <vt:lpstr>'FSG template UG'!Cost_per_Student_Y3</vt:lpstr>
      <vt:lpstr>Cost_per_Student_Y3</vt:lpstr>
      <vt:lpstr>'FSG template PG'!Cost_per_Student_Y4</vt:lpstr>
      <vt:lpstr>'FSG template UG'!Cost_per_Student_Y4</vt:lpstr>
      <vt:lpstr>Cost_per_Student_Y4</vt:lpstr>
      <vt:lpstr>'FSG template PG'!Course_Development_Cost</vt:lpstr>
      <vt:lpstr>'FSG template UG'!Course_Development_Cost</vt:lpstr>
      <vt:lpstr>Course_Development_Cost</vt:lpstr>
      <vt:lpstr>'FSG template PG'!Course_Materials_Y1</vt:lpstr>
      <vt:lpstr>'FSG template UG'!Course_Materials_Y1</vt:lpstr>
      <vt:lpstr>Course_Materials_Y1</vt:lpstr>
      <vt:lpstr>'FSG template PG'!Course_Materials_Y2</vt:lpstr>
      <vt:lpstr>'FSG template UG'!Course_Materials_Y2</vt:lpstr>
      <vt:lpstr>Course_Materials_Y2</vt:lpstr>
      <vt:lpstr>'FSG template PG'!Course_Materials_Y3</vt:lpstr>
      <vt:lpstr>'FSG template UG'!Course_Materials_Y3</vt:lpstr>
      <vt:lpstr>Course_Materials_Y3</vt:lpstr>
      <vt:lpstr>'FSG template PG'!Course_Materials_Y4</vt:lpstr>
      <vt:lpstr>'FSG template UG'!Course_Materials_Y4</vt:lpstr>
      <vt:lpstr>Course_Materials_Y4</vt:lpstr>
      <vt:lpstr>'FSG template PG'!Credits</vt:lpstr>
      <vt:lpstr>'FSG template UG'!Credits</vt:lpstr>
      <vt:lpstr>Credits</vt:lpstr>
      <vt:lpstr>'FSG template PG'!Delivery_Method</vt:lpstr>
      <vt:lpstr>'FSG template UG'!Delivery_Method</vt:lpstr>
      <vt:lpstr>Delivery_Method</vt:lpstr>
      <vt:lpstr>'FSG template PG'!Development_Cost_Y1</vt:lpstr>
      <vt:lpstr>'FSG template UG'!Development_Cost_Y1</vt:lpstr>
      <vt:lpstr>Development_Cost_Y1</vt:lpstr>
      <vt:lpstr>'FSG template PG'!Development_Cost_Y2</vt:lpstr>
      <vt:lpstr>'FSG template UG'!Development_Cost_Y2</vt:lpstr>
      <vt:lpstr>Development_Cost_Y2</vt:lpstr>
      <vt:lpstr>'FSG template PG'!Development_Cost_Y3</vt:lpstr>
      <vt:lpstr>'FSG template UG'!Development_Cost_Y3</vt:lpstr>
      <vt:lpstr>Development_Cost_Y3</vt:lpstr>
      <vt:lpstr>'FSG template PG'!Development_Cost_Y4</vt:lpstr>
      <vt:lpstr>'FSG template UG'!Development_Cost_Y4</vt:lpstr>
      <vt:lpstr>Development_Cost_Y4</vt:lpstr>
      <vt:lpstr>'FSG template PG'!Direct_Cost_per_Student_Y1</vt:lpstr>
      <vt:lpstr>'FSG template UG'!Direct_Cost_per_Student_Y1</vt:lpstr>
      <vt:lpstr>Direct_Cost_per_Student_Y1</vt:lpstr>
      <vt:lpstr>'FSG template PG'!Direct_Cost_per_Student_Y2</vt:lpstr>
      <vt:lpstr>'FSG template UG'!Direct_Cost_per_Student_Y2</vt:lpstr>
      <vt:lpstr>Direct_Cost_per_Student_Y2</vt:lpstr>
      <vt:lpstr>'FSG template PG'!Direct_Cost_per_Student_Y3</vt:lpstr>
      <vt:lpstr>'FSG template UG'!Direct_Cost_per_Student_Y3</vt:lpstr>
      <vt:lpstr>Direct_Cost_per_Student_Y3</vt:lpstr>
      <vt:lpstr>'FSG template PG'!Direct_Cost_per_Student_Y4</vt:lpstr>
      <vt:lpstr>'FSG template UG'!Direct_Cost_per_Student_Y4</vt:lpstr>
      <vt:lpstr>Direct_Cost_per_Student_Y4</vt:lpstr>
      <vt:lpstr>'FSG template PG'!Estate_Costs_perFTE</vt:lpstr>
      <vt:lpstr>'FSG template UG'!Estate_Costs_perFTE</vt:lpstr>
      <vt:lpstr>Estate_Costs_perFTE</vt:lpstr>
      <vt:lpstr>'FSG template PG'!Estates_Costs_Y1</vt:lpstr>
      <vt:lpstr>'FSG template UG'!Estates_Costs_Y1</vt:lpstr>
      <vt:lpstr>Estates_Costs_Y1</vt:lpstr>
      <vt:lpstr>'FSG template PG'!Estates_Costs_Y2</vt:lpstr>
      <vt:lpstr>'FSG template UG'!Estates_Costs_Y2</vt:lpstr>
      <vt:lpstr>Estates_Costs_Y2</vt:lpstr>
      <vt:lpstr>'FSG template PG'!Estates_Costs_Y3</vt:lpstr>
      <vt:lpstr>'FSG template UG'!Estates_Costs_Y3</vt:lpstr>
      <vt:lpstr>Estates_Costs_Y3</vt:lpstr>
      <vt:lpstr>'FSG template PG'!Estates_Costs_Y4</vt:lpstr>
      <vt:lpstr>'FSG template UG'!Estates_Costs_Y4</vt:lpstr>
      <vt:lpstr>Estates_Costs_Y4</vt:lpstr>
      <vt:lpstr>'FSG template PG'!Fee_Income_Y1</vt:lpstr>
      <vt:lpstr>'FSG template UG'!Fee_Income_Y1</vt:lpstr>
      <vt:lpstr>Fee_Income_Y1</vt:lpstr>
      <vt:lpstr>'FSG template PG'!Fee_Income_Y2</vt:lpstr>
      <vt:lpstr>'FSG template UG'!Fee_Income_Y2</vt:lpstr>
      <vt:lpstr>Fee_Income_Y2</vt:lpstr>
      <vt:lpstr>'FSG template PG'!Fee_Income_Y3</vt:lpstr>
      <vt:lpstr>'FSG template UG'!Fee_Income_Y3</vt:lpstr>
      <vt:lpstr>Fee_Income_Y3</vt:lpstr>
      <vt:lpstr>'FSG template PG'!Fee_Income_Y4</vt:lpstr>
      <vt:lpstr>'FSG template UG'!Fee_Income_Y4</vt:lpstr>
      <vt:lpstr>Fee_Income_Y4</vt:lpstr>
      <vt:lpstr>'FSG template PG'!Field_Trips_Y1</vt:lpstr>
      <vt:lpstr>'FSG template UG'!Field_Trips_Y1</vt:lpstr>
      <vt:lpstr>Field_Trips_Y1</vt:lpstr>
      <vt:lpstr>'FSG template PG'!Field_Trips_Y2</vt:lpstr>
      <vt:lpstr>'FSG template UG'!Field_Trips_Y2</vt:lpstr>
      <vt:lpstr>Field_Trips_Y2</vt:lpstr>
      <vt:lpstr>'FSG template PG'!Field_Trips_Y3</vt:lpstr>
      <vt:lpstr>'FSG template UG'!Field_Trips_Y3</vt:lpstr>
      <vt:lpstr>Field_Trips_Y3</vt:lpstr>
      <vt:lpstr>'FSG template PG'!Field_Trips_Y4</vt:lpstr>
      <vt:lpstr>'FSG template UG'!Field_Trips_Y4</vt:lpstr>
      <vt:lpstr>Field_Trips_Y4</vt:lpstr>
      <vt:lpstr>'FSG template PG'!First_Year_Starts</vt:lpstr>
      <vt:lpstr>'FSG template UG'!First_Year_Starts</vt:lpstr>
      <vt:lpstr>First_Year_Starts</vt:lpstr>
      <vt:lpstr>'FSG template PG'!General_Support_Costs_Y1</vt:lpstr>
      <vt:lpstr>'FSG template UG'!General_Support_Costs_Y1</vt:lpstr>
      <vt:lpstr>General_Support_Costs_Y1</vt:lpstr>
      <vt:lpstr>'FSG template PG'!General_Support_Costs_Y2</vt:lpstr>
      <vt:lpstr>'FSG template UG'!General_Support_Costs_Y2</vt:lpstr>
      <vt:lpstr>General_Support_Costs_Y2</vt:lpstr>
      <vt:lpstr>'FSG template PG'!General_Support_Costs_Y3</vt:lpstr>
      <vt:lpstr>'FSG template UG'!General_Support_Costs_Y3</vt:lpstr>
      <vt:lpstr>General_Support_Costs_Y3</vt:lpstr>
      <vt:lpstr>'FSG template PG'!General_Support_Costs_Y4</vt:lpstr>
      <vt:lpstr>'FSG template UG'!General_Support_Costs_Y4</vt:lpstr>
      <vt:lpstr>General_Support_Costs_Y4</vt:lpstr>
      <vt:lpstr>'FSG template PG'!Home_Students_Y1</vt:lpstr>
      <vt:lpstr>'FSG template UG'!Home_Students_Y1</vt:lpstr>
      <vt:lpstr>Home_Students_Y1</vt:lpstr>
      <vt:lpstr>'FSG template PG'!Home_Students_Y2</vt:lpstr>
      <vt:lpstr>'FSG template UG'!Home_Students_Y2</vt:lpstr>
      <vt:lpstr>Home_Students_Y2</vt:lpstr>
      <vt:lpstr>'FSG template PG'!Home_Students_Y3</vt:lpstr>
      <vt:lpstr>'FSG template UG'!Home_Students_Y3</vt:lpstr>
      <vt:lpstr>Home_Students_Y3</vt:lpstr>
      <vt:lpstr>'FSG template PG'!Home_Students_Y4</vt:lpstr>
      <vt:lpstr>'FSG template UG'!Home_Students_Y4</vt:lpstr>
      <vt:lpstr>Home_Students_Y4</vt:lpstr>
      <vt:lpstr>'FSG template PG'!HomeEU_Fee</vt:lpstr>
      <vt:lpstr>'FSG template UG'!HomeEU_Fee</vt:lpstr>
      <vt:lpstr>HomeEU_Fee</vt:lpstr>
      <vt:lpstr>'FSG template PG'!HomeEU_Fee_Income_Y1</vt:lpstr>
      <vt:lpstr>'FSG template UG'!HomeEU_Fee_Income_Y1</vt:lpstr>
      <vt:lpstr>HomeEU_Fee_Income_Y1</vt:lpstr>
      <vt:lpstr>'FSG template PG'!HomeEU_Fee_Income_Y2</vt:lpstr>
      <vt:lpstr>'FSG template UG'!HomeEU_Fee_Income_Y2</vt:lpstr>
      <vt:lpstr>HomeEU_Fee_Income_Y2</vt:lpstr>
      <vt:lpstr>'FSG template PG'!HomeEU_Fee_Income_Y3</vt:lpstr>
      <vt:lpstr>'FSG template UG'!HomeEU_Fee_Income_Y3</vt:lpstr>
      <vt:lpstr>HomeEU_Fee_Income_Y3</vt:lpstr>
      <vt:lpstr>'FSG template PG'!HomeEU_Fee_Income_Y4</vt:lpstr>
      <vt:lpstr>'FSG template UG'!HomeEU_Fee_Income_Y4</vt:lpstr>
      <vt:lpstr>HomeEU_Fee_Income_Y4</vt:lpstr>
      <vt:lpstr>Hours\Week</vt:lpstr>
      <vt:lpstr>'FSG template PG'!Income_per_HomeEU_Student_Y1</vt:lpstr>
      <vt:lpstr>'FSG template UG'!Income_per_HomeEU_Student_Y1</vt:lpstr>
      <vt:lpstr>Income_per_HomeEU_Student_Y1</vt:lpstr>
      <vt:lpstr>'FSG template PG'!Income_per_HomeEU_Student_Y2</vt:lpstr>
      <vt:lpstr>'FSG template UG'!Income_per_HomeEU_Student_Y2</vt:lpstr>
      <vt:lpstr>Income_per_HomeEU_Student_Y2</vt:lpstr>
      <vt:lpstr>'FSG template PG'!Income_per_HomeEU_Student_Y3</vt:lpstr>
      <vt:lpstr>'FSG template UG'!Income_per_HomeEU_Student_Y3</vt:lpstr>
      <vt:lpstr>Income_per_HomeEU_Student_Y3</vt:lpstr>
      <vt:lpstr>'FSG template PG'!Income_per_HomeEU_Student_Y4</vt:lpstr>
      <vt:lpstr>'FSG template UG'!Income_per_HomeEU_Student_Y4</vt:lpstr>
      <vt:lpstr>Income_per_HomeEU_Student_Y4</vt:lpstr>
      <vt:lpstr>'FSG template PG'!Income_per_Interntnl_Student_Y1</vt:lpstr>
      <vt:lpstr>'FSG template UG'!Income_per_Interntnl_Student_Y1</vt:lpstr>
      <vt:lpstr>Income_per_Interntnl_Student_Y1</vt:lpstr>
      <vt:lpstr>'FSG template PG'!Income_per_Interntnl_Student_Y2</vt:lpstr>
      <vt:lpstr>'FSG template UG'!Income_per_Interntnl_Student_Y2</vt:lpstr>
      <vt:lpstr>Income_per_Interntnl_Student_Y2</vt:lpstr>
      <vt:lpstr>'FSG template PG'!Income_per_Interntnl_Student_Y3</vt:lpstr>
      <vt:lpstr>'FSG template UG'!Income_per_Interntnl_Student_Y3</vt:lpstr>
      <vt:lpstr>Income_per_Interntnl_Student_Y3</vt:lpstr>
      <vt:lpstr>'FSG template PG'!Income_per_Interntnl_Student_Y4</vt:lpstr>
      <vt:lpstr>'FSG template UG'!Income_per_Interntnl_Student_Y4</vt:lpstr>
      <vt:lpstr>Income_per_Interntnl_Student_Y4</vt:lpstr>
      <vt:lpstr>'FSG template UG'!Income_per_RUK_Student_Y1</vt:lpstr>
      <vt:lpstr>Income_per_RUK_Student_Y1</vt:lpstr>
      <vt:lpstr>'FSG template UG'!Income_per_RUK_Student_Y2</vt:lpstr>
      <vt:lpstr>Income_per_RUK_Student_Y2</vt:lpstr>
      <vt:lpstr>'FSG template UG'!Income_per_RUK_Student_Y3</vt:lpstr>
      <vt:lpstr>Income_per_RUK_Student_Y3</vt:lpstr>
      <vt:lpstr>'FSG template UG'!Income_per_RUK_Student_Y4</vt:lpstr>
      <vt:lpstr>Income_per_RUK_Student_Y4</vt:lpstr>
      <vt:lpstr>'FSG template PG'!Indirect_Cost_per_Student_Y1</vt:lpstr>
      <vt:lpstr>'FSG template UG'!Indirect_Cost_per_Student_Y1</vt:lpstr>
      <vt:lpstr>Indirect_Cost_per_Student_Y1</vt:lpstr>
      <vt:lpstr>'FSG template PG'!Indirect_Cost_per_Student_Y2</vt:lpstr>
      <vt:lpstr>'FSG template UG'!Indirect_Cost_per_Student_Y2</vt:lpstr>
      <vt:lpstr>Indirect_Cost_per_Student_Y2</vt:lpstr>
      <vt:lpstr>'FSG template PG'!Indirect_Cost_per_Student_Y3</vt:lpstr>
      <vt:lpstr>'FSG template UG'!Indirect_Cost_per_Student_Y3</vt:lpstr>
      <vt:lpstr>Indirect_Cost_per_Student_Y3</vt:lpstr>
      <vt:lpstr>'FSG template PG'!Indirect_Cost_per_Student_Y4</vt:lpstr>
      <vt:lpstr>'FSG template UG'!Indirect_Cost_per_Student_Y4</vt:lpstr>
      <vt:lpstr>Indirect_Cost_per_Student_Y4</vt:lpstr>
      <vt:lpstr>'FSG template PG'!Indirect_Costs_FTE</vt:lpstr>
      <vt:lpstr>'FSG template UG'!Indirect_Costs_FTE</vt:lpstr>
      <vt:lpstr>Indirect_Costs_FTE</vt:lpstr>
      <vt:lpstr>'FSG template PG'!International_Fee</vt:lpstr>
      <vt:lpstr>'FSG template UG'!International_Fee</vt:lpstr>
      <vt:lpstr>International_Fee</vt:lpstr>
      <vt:lpstr>'FSG template PG'!Interntnl_Fee_Income_Y1</vt:lpstr>
      <vt:lpstr>'FSG template UG'!Interntnl_Fee_Income_Y1</vt:lpstr>
      <vt:lpstr>Interntnl_Fee_Income_Y1</vt:lpstr>
      <vt:lpstr>'FSG template PG'!Interntnl_Fee_Income_Y2</vt:lpstr>
      <vt:lpstr>'FSG template UG'!Interntnl_Fee_Income_Y2</vt:lpstr>
      <vt:lpstr>Interntnl_Fee_Income_Y2</vt:lpstr>
      <vt:lpstr>'FSG template PG'!Interntnl_Fee_Income_Y3</vt:lpstr>
      <vt:lpstr>'FSG template UG'!Interntnl_Fee_Income_Y3</vt:lpstr>
      <vt:lpstr>Interntnl_Fee_Income_Y3</vt:lpstr>
      <vt:lpstr>'FSG template PG'!Interntnl_Fee_Income_Y4</vt:lpstr>
      <vt:lpstr>'FSG template UG'!Interntnl_Fee_Income_Y4</vt:lpstr>
      <vt:lpstr>Interntnl_Fee_Income_Y4</vt:lpstr>
      <vt:lpstr>'FSG template PG'!Interntnl_Students_Y1</vt:lpstr>
      <vt:lpstr>'FSG template UG'!Interntnl_Students_Y1</vt:lpstr>
      <vt:lpstr>Interntnl_Students_Y1</vt:lpstr>
      <vt:lpstr>'FSG template PG'!Interntnl_Students_Y2</vt:lpstr>
      <vt:lpstr>'FSG template UG'!Interntnl_Students_Y2</vt:lpstr>
      <vt:lpstr>Interntnl_Students_Y2</vt:lpstr>
      <vt:lpstr>'FSG template PG'!Interntnl_Students_Y3</vt:lpstr>
      <vt:lpstr>'FSG template UG'!Interntnl_Students_Y3</vt:lpstr>
      <vt:lpstr>Interntnl_Students_Y3</vt:lpstr>
      <vt:lpstr>'FSG template PG'!Interntnl_Students_Y4</vt:lpstr>
      <vt:lpstr>'FSG template UG'!Interntnl_Students_Y4</vt:lpstr>
      <vt:lpstr>Interntnl_Students_Y4</vt:lpstr>
      <vt:lpstr>Lab_Tec_Annual_Salary</vt:lpstr>
      <vt:lpstr>Lab_Tec_Cost\Hour</vt:lpstr>
      <vt:lpstr>'FSG template PG'!Lab_Tec_Costs_Y1</vt:lpstr>
      <vt:lpstr>'FSG template UG'!Lab_Tec_Costs_Y1</vt:lpstr>
      <vt:lpstr>Lab_Tec_Costs_Y1</vt:lpstr>
      <vt:lpstr>'FSG template PG'!Lab_Tec_Costs_Y2</vt:lpstr>
      <vt:lpstr>'FSG template UG'!Lab_Tec_Costs_Y2</vt:lpstr>
      <vt:lpstr>Lab_Tec_Costs_Y2</vt:lpstr>
      <vt:lpstr>'FSG template PG'!Lab_Tec_Costs_Y3</vt:lpstr>
      <vt:lpstr>'FSG template UG'!Lab_Tec_Costs_Y3</vt:lpstr>
      <vt:lpstr>Lab_Tec_Costs_Y3</vt:lpstr>
      <vt:lpstr>'FSG template PG'!Lab_Tec_Costs_Y4</vt:lpstr>
      <vt:lpstr>'FSG template UG'!Lab_Tec_Costs_Y4</vt:lpstr>
      <vt:lpstr>Lab_Tec_Costs_Y4</vt:lpstr>
      <vt:lpstr>Lab_Tec_Employer_NI</vt:lpstr>
      <vt:lpstr>Lab_Tec_Grade</vt:lpstr>
      <vt:lpstr>Lab_Tec_Mid_Point</vt:lpstr>
      <vt:lpstr>Lab_Tec_Pay_Scale</vt:lpstr>
      <vt:lpstr>Lab_Tec_Pension</vt:lpstr>
      <vt:lpstr>Lab_Tec_Total</vt:lpstr>
      <vt:lpstr>Lecturer_Annual_Salary</vt:lpstr>
      <vt:lpstr>Lecturer_Cost\Hour</vt:lpstr>
      <vt:lpstr>'FSG template PG'!Lecturer_Cost_Y1</vt:lpstr>
      <vt:lpstr>'FSG template UG'!Lecturer_Cost_Y1</vt:lpstr>
      <vt:lpstr>Lecturer_Cost_Y1</vt:lpstr>
      <vt:lpstr>'FSG template PG'!Lecturer_Cost_Y2</vt:lpstr>
      <vt:lpstr>'FSG template UG'!Lecturer_Cost_Y2</vt:lpstr>
      <vt:lpstr>Lecturer_Cost_Y2</vt:lpstr>
      <vt:lpstr>'FSG template PG'!Lecturer_Cost_Y3</vt:lpstr>
      <vt:lpstr>'FSG template UG'!Lecturer_Cost_Y3</vt:lpstr>
      <vt:lpstr>Lecturer_Cost_Y3</vt:lpstr>
      <vt:lpstr>'FSG template PG'!Lecturer_Cost_Y4</vt:lpstr>
      <vt:lpstr>'FSG template UG'!Lecturer_Cost_Y4</vt:lpstr>
      <vt:lpstr>Lecturer_Cost_Y4</vt:lpstr>
      <vt:lpstr>Lecturer_Employer_NI</vt:lpstr>
      <vt:lpstr>Lecturer_Grade</vt:lpstr>
      <vt:lpstr>Lecturer_Mid_Point</vt:lpstr>
      <vt:lpstr>Lecturer_Pay_Scale</vt:lpstr>
      <vt:lpstr>Lecturer_Pension</vt:lpstr>
      <vt:lpstr>Lecturer_Total</vt:lpstr>
      <vt:lpstr>'FSG template PG'!Marketing_Costs_Y1</vt:lpstr>
      <vt:lpstr>'FSG template UG'!Marketing_Costs_Y1</vt:lpstr>
      <vt:lpstr>Marketing_Costs_Y1</vt:lpstr>
      <vt:lpstr>'FSG template PG'!Marketing_Costs_Y2</vt:lpstr>
      <vt:lpstr>'FSG template UG'!Marketing_Costs_Y2</vt:lpstr>
      <vt:lpstr>Marketing_Costs_Y2</vt:lpstr>
      <vt:lpstr>'FSG template PG'!Marketing_Costs_Y3</vt:lpstr>
      <vt:lpstr>'FSG template UG'!Marketing_Costs_Y3</vt:lpstr>
      <vt:lpstr>Marketing_Costs_Y3</vt:lpstr>
      <vt:lpstr>'FSG template PG'!Marketing_Costs_Y4</vt:lpstr>
      <vt:lpstr>'FSG template UG'!Marketing_Costs_Y4</vt:lpstr>
      <vt:lpstr>Marketing_Costs_Y4</vt:lpstr>
      <vt:lpstr>'FSG template PG'!Net_Position_Y1</vt:lpstr>
      <vt:lpstr>'FSG template UG'!Net_Position_Y1</vt:lpstr>
      <vt:lpstr>Net_Position_Y1</vt:lpstr>
      <vt:lpstr>'FSG template PG'!Net_Position_Y2</vt:lpstr>
      <vt:lpstr>'FSG template UG'!Net_Position_Y2</vt:lpstr>
      <vt:lpstr>Net_Position_Y2</vt:lpstr>
      <vt:lpstr>'FSG template PG'!Net_Position_Y3</vt:lpstr>
      <vt:lpstr>'FSG template UG'!Net_Position_Y3</vt:lpstr>
      <vt:lpstr>Net_Position_Y3</vt:lpstr>
      <vt:lpstr>'FSG template PG'!Net_Position_Y4</vt:lpstr>
      <vt:lpstr>'FSG template UG'!Net_Position_Y4</vt:lpstr>
      <vt:lpstr>Net_Position_Y4</vt:lpstr>
      <vt:lpstr>No_Weeks</vt:lpstr>
      <vt:lpstr>'FSG template PG'!O\H_Costs_TRAC</vt:lpstr>
      <vt:lpstr>'FSG template UG'!O\H_Costs_TRAC</vt:lpstr>
      <vt:lpstr>O\H_Costs_TRAC</vt:lpstr>
      <vt:lpstr>'FSG template PG'!O\H_Costs_Y1</vt:lpstr>
      <vt:lpstr>'FSG template UG'!O\H_Costs_Y1</vt:lpstr>
      <vt:lpstr>O\H_Costs_Y1</vt:lpstr>
      <vt:lpstr>'FSG template PG'!O\H_Costs_Y2</vt:lpstr>
      <vt:lpstr>'FSG template UG'!O\H_Costs_Y2</vt:lpstr>
      <vt:lpstr>O\H_Costs_Y2</vt:lpstr>
      <vt:lpstr>'FSG template PG'!O\H_Costs_Y3</vt:lpstr>
      <vt:lpstr>'FSG template UG'!O\H_Costs_Y3</vt:lpstr>
      <vt:lpstr>O\H_Costs_Y3</vt:lpstr>
      <vt:lpstr>'FSG template PG'!O\H_Costs_Y4</vt:lpstr>
      <vt:lpstr>'FSG template UG'!O\H_Costs_Y4</vt:lpstr>
      <vt:lpstr>O\H_Costs_Y4</vt:lpstr>
      <vt:lpstr>'FSG template PG'!Other_Academic_Costs_Y1</vt:lpstr>
      <vt:lpstr>'FSG template UG'!Other_Academic_Costs_Y1</vt:lpstr>
      <vt:lpstr>Other_Academic_Costs_Y1</vt:lpstr>
      <vt:lpstr>'FSG template PG'!Other_Academic_Costs_Y2</vt:lpstr>
      <vt:lpstr>'FSG template UG'!Other_Academic_Costs_Y2</vt:lpstr>
      <vt:lpstr>Other_Academic_Costs_Y2</vt:lpstr>
      <vt:lpstr>'FSG template PG'!Other_Academic_Costs_Y3</vt:lpstr>
      <vt:lpstr>'FSG template UG'!Other_Academic_Costs_Y3</vt:lpstr>
      <vt:lpstr>Other_Academic_Costs_Y3</vt:lpstr>
      <vt:lpstr>'FSG template PG'!Other_Academic_Costs_Y4</vt:lpstr>
      <vt:lpstr>'FSG template UG'!Other_Academic_Costs_Y4</vt:lpstr>
      <vt:lpstr>Other_Academic_Costs_Y4</vt:lpstr>
      <vt:lpstr>'FSG template PG'!Other_Costs1_Y1</vt:lpstr>
      <vt:lpstr>'FSG template UG'!Other_Costs1_Y1</vt:lpstr>
      <vt:lpstr>Other_Costs1_Y1</vt:lpstr>
      <vt:lpstr>'FSG template PG'!Other_Costs1_Y2</vt:lpstr>
      <vt:lpstr>'FSG template UG'!Other_Costs1_Y2</vt:lpstr>
      <vt:lpstr>Other_Costs1_Y2</vt:lpstr>
      <vt:lpstr>'FSG template PG'!Other_Costs1_Y3</vt:lpstr>
      <vt:lpstr>'FSG template UG'!Other_Costs1_Y3</vt:lpstr>
      <vt:lpstr>Other_Costs1_Y3</vt:lpstr>
      <vt:lpstr>'FSG template PG'!Other_Costs1_Y4</vt:lpstr>
      <vt:lpstr>'FSG template UG'!Other_Costs1_Y4</vt:lpstr>
      <vt:lpstr>Other_Costs1_Y4</vt:lpstr>
      <vt:lpstr>'FSG template PG'!Other_Costs2_Y1</vt:lpstr>
      <vt:lpstr>'FSG template UG'!Other_Costs2_Y1</vt:lpstr>
      <vt:lpstr>Other_Costs2_Y1</vt:lpstr>
      <vt:lpstr>'FSG template PG'!Other_Costs2_Y2</vt:lpstr>
      <vt:lpstr>'FSG template UG'!Other_Costs2_Y2</vt:lpstr>
      <vt:lpstr>Other_Costs2_Y2</vt:lpstr>
      <vt:lpstr>'FSG template PG'!Other_Costs2_Y3</vt:lpstr>
      <vt:lpstr>'FSG template UG'!Other_Costs2_Y3</vt:lpstr>
      <vt:lpstr>Other_Costs2_Y3</vt:lpstr>
      <vt:lpstr>'FSG template PG'!Other_Costs2_Y4</vt:lpstr>
      <vt:lpstr>'FSG template UG'!Other_Costs2_Y4</vt:lpstr>
      <vt:lpstr>Other_Costs2_Y4</vt:lpstr>
      <vt:lpstr>'FSG template PG'!Other_Costs3_Y1</vt:lpstr>
      <vt:lpstr>'FSG template UG'!Other_Costs3_Y1</vt:lpstr>
      <vt:lpstr>Other_Costs3_Y1</vt:lpstr>
      <vt:lpstr>'FSG template PG'!Other_Costs3_Y2</vt:lpstr>
      <vt:lpstr>'FSG template UG'!Other_Costs3_Y2</vt:lpstr>
      <vt:lpstr>Other_Costs3_Y2</vt:lpstr>
      <vt:lpstr>'FSG template PG'!Other_Costs3_Y3</vt:lpstr>
      <vt:lpstr>'FSG template UG'!Other_Costs3_Y3</vt:lpstr>
      <vt:lpstr>Other_Costs3_Y3</vt:lpstr>
      <vt:lpstr>'FSG template PG'!Other_Costs3_Y4</vt:lpstr>
      <vt:lpstr>'FSG template UG'!Other_Costs3_Y4</vt:lpstr>
      <vt:lpstr>Other_Costs3_Y4</vt:lpstr>
      <vt:lpstr>'FSG template PG'!Other_Costs4_Y1</vt:lpstr>
      <vt:lpstr>'FSG template UG'!Other_Costs4_Y1</vt:lpstr>
      <vt:lpstr>Other_Costs4_Y1</vt:lpstr>
      <vt:lpstr>'FSG template PG'!Other_Costs4_Y2</vt:lpstr>
      <vt:lpstr>'FSG template UG'!Other_Costs4_Y2</vt:lpstr>
      <vt:lpstr>Other_Costs4_Y2</vt:lpstr>
      <vt:lpstr>'FSG template PG'!Other_Costs4_Y3</vt:lpstr>
      <vt:lpstr>'FSG template UG'!Other_Costs4_Y3</vt:lpstr>
      <vt:lpstr>Other_Costs4_Y3</vt:lpstr>
      <vt:lpstr>'FSG template PG'!Other_Costs4_Y4</vt:lpstr>
      <vt:lpstr>'FSG template UG'!Other_Costs4_Y4</vt:lpstr>
      <vt:lpstr>Other_Costs4_Y4</vt:lpstr>
      <vt:lpstr>'FSG template PG'!Other_Income_Y1</vt:lpstr>
      <vt:lpstr>'FSG template UG'!Other_Income_Y1</vt:lpstr>
      <vt:lpstr>Other_Income_Y1</vt:lpstr>
      <vt:lpstr>'FSG template PG'!Other_Income_Y2</vt:lpstr>
      <vt:lpstr>'FSG template UG'!Other_Income_Y2</vt:lpstr>
      <vt:lpstr>Other_Income_Y2</vt:lpstr>
      <vt:lpstr>'FSG template PG'!Other_Income_Y3</vt:lpstr>
      <vt:lpstr>'FSG template UG'!Other_Income_Y3</vt:lpstr>
      <vt:lpstr>Other_Income_Y3</vt:lpstr>
      <vt:lpstr>'FSG template PG'!Other_Income_Y4</vt:lpstr>
      <vt:lpstr>'FSG template UG'!Other_Income_Y4</vt:lpstr>
      <vt:lpstr>Other_Income_Y4</vt:lpstr>
      <vt:lpstr>'FSG template PG'!Other_Indirect_Y1</vt:lpstr>
      <vt:lpstr>'FSG template UG'!Other_Indirect_Y1</vt:lpstr>
      <vt:lpstr>Other_Indirect_Y1</vt:lpstr>
      <vt:lpstr>'FSG template PG'!Other_Indirect_Y2</vt:lpstr>
      <vt:lpstr>'FSG template UG'!Other_Indirect_Y2</vt:lpstr>
      <vt:lpstr>Other_Indirect_Y2</vt:lpstr>
      <vt:lpstr>'FSG template PG'!Other_Indirect_Y3</vt:lpstr>
      <vt:lpstr>'FSG template UG'!Other_Indirect_Y3</vt:lpstr>
      <vt:lpstr>Other_Indirect_Y3</vt:lpstr>
      <vt:lpstr>'FSG template PG'!Other_Indirect_Y4</vt:lpstr>
      <vt:lpstr>'FSG template UG'!Other_Indirect_Y4</vt:lpstr>
      <vt:lpstr>Other_Indirect_Y4</vt:lpstr>
      <vt:lpstr>'FSG template PG'!Other_Staff_Costs_Y1</vt:lpstr>
      <vt:lpstr>'FSG template UG'!Other_Staff_Costs_Y1</vt:lpstr>
      <vt:lpstr>Other_Staff_Costs_Y1</vt:lpstr>
      <vt:lpstr>'FSG template PG'!Other_Staff_Costs_Y2</vt:lpstr>
      <vt:lpstr>'FSG template UG'!Other_Staff_Costs_Y2</vt:lpstr>
      <vt:lpstr>Other_Staff_Costs_Y2</vt:lpstr>
      <vt:lpstr>'FSG template PG'!Other_Staff_Costs_Y3</vt:lpstr>
      <vt:lpstr>'FSG template UG'!Other_Staff_Costs_Y3</vt:lpstr>
      <vt:lpstr>Other_Staff_Costs_Y3</vt:lpstr>
      <vt:lpstr>'FSG template PG'!Other_Staff_Costs_Y4</vt:lpstr>
      <vt:lpstr>'FSG template UG'!Other_Staff_Costs_Y4</vt:lpstr>
      <vt:lpstr>Other_Staff_Costs_Y4</vt:lpstr>
      <vt:lpstr>'FSG template PG'!Persnl_Tutor_Cost_Y1</vt:lpstr>
      <vt:lpstr>'FSG template UG'!Persnl_Tutor_Cost_Y1</vt:lpstr>
      <vt:lpstr>Persnl_Tutor_Cost_Y1</vt:lpstr>
      <vt:lpstr>'FSG template PG'!Persnl_Tutor_Cost_Y2</vt:lpstr>
      <vt:lpstr>'FSG template UG'!Persnl_Tutor_Cost_Y2</vt:lpstr>
      <vt:lpstr>Persnl_Tutor_Cost_Y2</vt:lpstr>
      <vt:lpstr>'FSG template PG'!Persnl_Tutor_Cost_Y3</vt:lpstr>
      <vt:lpstr>'FSG template UG'!Persnl_Tutor_Cost_Y3</vt:lpstr>
      <vt:lpstr>Persnl_Tutor_Cost_Y3</vt:lpstr>
      <vt:lpstr>'FSG template PG'!Persnl_Tutor_Cost_Y4</vt:lpstr>
      <vt:lpstr>'FSG template UG'!Persnl_Tutor_Cost_Y4</vt:lpstr>
      <vt:lpstr>Persnl_Tutor_Cost_Y4</vt:lpstr>
      <vt:lpstr>'FSG template PG'!PG_UG</vt:lpstr>
      <vt:lpstr>'FSG template UG'!PG_UG</vt:lpstr>
      <vt:lpstr>PG_UG</vt:lpstr>
      <vt:lpstr>Prof_Annual_Salary</vt:lpstr>
      <vt:lpstr>Prof_Clinic_Annual_Salary</vt:lpstr>
      <vt:lpstr>Prof_Clinic_Cost\Hour</vt:lpstr>
      <vt:lpstr>'FSG template PG'!Prof_Clinic_Cost_Y1</vt:lpstr>
      <vt:lpstr>'FSG template UG'!Prof_Clinic_Cost_Y1</vt:lpstr>
      <vt:lpstr>Prof_Clinic_Cost_Y1</vt:lpstr>
      <vt:lpstr>'FSG template PG'!Prof_Clinic_Cost_Y2</vt:lpstr>
      <vt:lpstr>'FSG template UG'!Prof_Clinic_Cost_Y2</vt:lpstr>
      <vt:lpstr>Prof_Clinic_Cost_Y2</vt:lpstr>
      <vt:lpstr>'FSG template PG'!Prof_Clinic_Cost_Y3</vt:lpstr>
      <vt:lpstr>'FSG template UG'!Prof_Clinic_Cost_Y3</vt:lpstr>
      <vt:lpstr>Prof_Clinic_Cost_Y3</vt:lpstr>
      <vt:lpstr>'FSG template PG'!Prof_Clinic_Cost_Y4</vt:lpstr>
      <vt:lpstr>'FSG template UG'!Prof_Clinic_Cost_Y4</vt:lpstr>
      <vt:lpstr>Prof_Clinic_Cost_Y4</vt:lpstr>
      <vt:lpstr>Prof_Clinic_Employer_NI</vt:lpstr>
      <vt:lpstr>Prof_Clinic_Grade</vt:lpstr>
      <vt:lpstr>Prof_Clinic_Mid_Point</vt:lpstr>
      <vt:lpstr>Prof_Clinic_Pay_Range</vt:lpstr>
      <vt:lpstr>Prof_Clinic_Pension</vt:lpstr>
      <vt:lpstr>Prof_Clinic_Total</vt:lpstr>
      <vt:lpstr>Prof_Cost\Hour</vt:lpstr>
      <vt:lpstr>'FSG template PG'!Prof_Cost_Y1</vt:lpstr>
      <vt:lpstr>'FSG template UG'!Prof_Cost_Y1</vt:lpstr>
      <vt:lpstr>Prof_Cost_Y1</vt:lpstr>
      <vt:lpstr>'FSG template PG'!Prof_Cost_Y2</vt:lpstr>
      <vt:lpstr>'FSG template UG'!Prof_Cost_Y2</vt:lpstr>
      <vt:lpstr>Prof_Cost_Y2</vt:lpstr>
      <vt:lpstr>'FSG template PG'!Prof_Cost_Y3</vt:lpstr>
      <vt:lpstr>'FSG template UG'!Prof_Cost_Y3</vt:lpstr>
      <vt:lpstr>Prof_Cost_Y3</vt:lpstr>
      <vt:lpstr>'FSG template PG'!Prof_Cost_Y4</vt:lpstr>
      <vt:lpstr>'FSG template UG'!Prof_Cost_Y4</vt:lpstr>
      <vt:lpstr>Prof_Cost_Y4</vt:lpstr>
      <vt:lpstr>Prof_Employer_NI</vt:lpstr>
      <vt:lpstr>Prof_Grade</vt:lpstr>
      <vt:lpstr>Prof_Mid_Point</vt:lpstr>
      <vt:lpstr>Prof_Pay_Scale</vt:lpstr>
      <vt:lpstr>Prof_Pension</vt:lpstr>
      <vt:lpstr>Prof_Total</vt:lpstr>
      <vt:lpstr>'FSG template PG'!Profit_per_HomeEU_Student_Y1</vt:lpstr>
      <vt:lpstr>'FSG template UG'!Profit_per_HomeEU_Student_Y1</vt:lpstr>
      <vt:lpstr>Profit_per_HomeEU_Student_Y1</vt:lpstr>
      <vt:lpstr>'FSG template PG'!Profit_per_HomeEU_Student_Y2</vt:lpstr>
      <vt:lpstr>'FSG template UG'!Profit_per_HomeEU_Student_Y2</vt:lpstr>
      <vt:lpstr>Profit_per_HomeEU_Student_Y2</vt:lpstr>
      <vt:lpstr>'FSG template PG'!Profit_per_HomeEU_Student_Y3</vt:lpstr>
      <vt:lpstr>'FSG template UG'!Profit_per_HomeEU_Student_Y3</vt:lpstr>
      <vt:lpstr>Profit_per_HomeEU_Student_Y3</vt:lpstr>
      <vt:lpstr>'FSG template PG'!Profit_per_HomeEU_Student_Y4</vt:lpstr>
      <vt:lpstr>'FSG template UG'!Profit_per_HomeEU_Student_Y4</vt:lpstr>
      <vt:lpstr>Profit_per_HomeEU_Student_Y4</vt:lpstr>
      <vt:lpstr>'FSG template PG'!Profit_per_Interntnl_Student_Y1</vt:lpstr>
      <vt:lpstr>'FSG template UG'!Profit_per_Interntnl_Student_Y1</vt:lpstr>
      <vt:lpstr>Profit_per_Interntnl_Student_Y1</vt:lpstr>
      <vt:lpstr>'FSG template PG'!Profit_per_Interntnl_Student_Y2</vt:lpstr>
      <vt:lpstr>'FSG template UG'!Profit_per_Interntnl_Student_Y2</vt:lpstr>
      <vt:lpstr>Profit_per_Interntnl_Student_Y2</vt:lpstr>
      <vt:lpstr>'FSG template PG'!Profit_per_Interntnl_Student_Y3</vt:lpstr>
      <vt:lpstr>'FSG template UG'!Profit_per_Interntnl_Student_Y3</vt:lpstr>
      <vt:lpstr>Profit_per_Interntnl_Student_Y3</vt:lpstr>
      <vt:lpstr>'FSG template PG'!Profit_per_Interntnl_Student_Y4</vt:lpstr>
      <vt:lpstr>'FSG template UG'!Profit_per_Interntnl_Student_Y4</vt:lpstr>
      <vt:lpstr>Profit_per_Interntnl_Student_Y4</vt:lpstr>
      <vt:lpstr>'FSG template UG'!Profit_per_RUK_Student_Y1</vt:lpstr>
      <vt:lpstr>Profit_per_RUK_Student_Y1</vt:lpstr>
      <vt:lpstr>'FSG template UG'!Profit_per_RUK_Student_Y2</vt:lpstr>
      <vt:lpstr>Profit_per_RUK_Student_Y2</vt:lpstr>
      <vt:lpstr>'FSG template UG'!Profit_per_RUK_Student_Y3</vt:lpstr>
      <vt:lpstr>Profit_per_RUK_Student_Y3</vt:lpstr>
      <vt:lpstr>'FSG template UG'!Profit_per_RUK_Student_Y4</vt:lpstr>
      <vt:lpstr>Profit_per_RUK_Student_Y4</vt:lpstr>
      <vt:lpstr>'FSG template PG'!Prog_Direct_Cost_Y1</vt:lpstr>
      <vt:lpstr>'FSG template UG'!Prog_Direct_Cost_Y1</vt:lpstr>
      <vt:lpstr>Prog_Direct_Cost_Y1</vt:lpstr>
      <vt:lpstr>'FSG template PG'!Prog_Direct_Cost_Y2</vt:lpstr>
      <vt:lpstr>'FSG template UG'!Prog_Direct_Cost_Y2</vt:lpstr>
      <vt:lpstr>Prog_Direct_Cost_Y2</vt:lpstr>
      <vt:lpstr>'FSG template PG'!Prog_Direct_Cost_Y3</vt:lpstr>
      <vt:lpstr>'FSG template UG'!Prog_Direct_Cost_Y3</vt:lpstr>
      <vt:lpstr>Prog_Direct_Cost_Y3</vt:lpstr>
      <vt:lpstr>'FSG template PG'!Prog_Direct_Cost_Y4</vt:lpstr>
      <vt:lpstr>'FSG template UG'!Prog_Direct_Cost_Y4</vt:lpstr>
      <vt:lpstr>Prog_Direct_Cost_Y4</vt:lpstr>
      <vt:lpstr>'FSG template PG'!Rate_Clerical</vt:lpstr>
      <vt:lpstr>'FSG template UG'!Rate_Clerical</vt:lpstr>
      <vt:lpstr>Rate_Clerical</vt:lpstr>
      <vt:lpstr>'FSG template PG'!Rate_General</vt:lpstr>
      <vt:lpstr>'FSG template UG'!Rate_General</vt:lpstr>
      <vt:lpstr>Rate_General</vt:lpstr>
      <vt:lpstr>'FSG template PG'!Rate_Lab_Tec</vt:lpstr>
      <vt:lpstr>'FSG template UG'!Rate_Lab_Tec</vt:lpstr>
      <vt:lpstr>Rate_Lab_Tec</vt:lpstr>
      <vt:lpstr>'FSG template PG'!Rate_Lecturer</vt:lpstr>
      <vt:lpstr>'FSG template UG'!Rate_Lecturer</vt:lpstr>
      <vt:lpstr>Rate_Lecturer</vt:lpstr>
      <vt:lpstr>'FSG template PG'!Rate_Other</vt:lpstr>
      <vt:lpstr>'FSG template UG'!Rate_Other</vt:lpstr>
      <vt:lpstr>Rate_Other</vt:lpstr>
      <vt:lpstr>'FSG template PG'!Rate_Personal_Tutor</vt:lpstr>
      <vt:lpstr>'FSG template UG'!Rate_Personal_Tutor</vt:lpstr>
      <vt:lpstr>Rate_Personal_Tutor</vt:lpstr>
      <vt:lpstr>'FSG template PG'!Rate_Prof</vt:lpstr>
      <vt:lpstr>'FSG template UG'!Rate_Prof</vt:lpstr>
      <vt:lpstr>Rate_Prof</vt:lpstr>
      <vt:lpstr>'FSG template PG'!Rate_Prof_Clinic</vt:lpstr>
      <vt:lpstr>'FSG template UG'!Rate_Prof_Clinic</vt:lpstr>
      <vt:lpstr>Rate_Prof_Clinic</vt:lpstr>
      <vt:lpstr>'FSG template PG'!Rate_Prog_Direct</vt:lpstr>
      <vt:lpstr>'FSG template UG'!Rate_Prog_Direct</vt:lpstr>
      <vt:lpstr>Rate_Prog_Direct</vt:lpstr>
      <vt:lpstr>'FSG template PG'!Rate_Senior_Lect</vt:lpstr>
      <vt:lpstr>'FSG template UG'!Rate_Senior_Lect</vt:lpstr>
      <vt:lpstr>Rate_Senior_Lect</vt:lpstr>
      <vt:lpstr>'FSG template PG'!Rate_TeachFellow</vt:lpstr>
      <vt:lpstr>'FSG template UG'!Rate_TeachFellow</vt:lpstr>
      <vt:lpstr>Rate_TeachFellow</vt:lpstr>
      <vt:lpstr>'FSG template UG'!RUK_Fee</vt:lpstr>
      <vt:lpstr>RUK_Fee</vt:lpstr>
      <vt:lpstr>'FSG template UG'!RUK_Fee_Income_Y1</vt:lpstr>
      <vt:lpstr>RUK_Fee_Income_Y1</vt:lpstr>
      <vt:lpstr>'FSG template UG'!RUK_Fee_Income_Y2</vt:lpstr>
      <vt:lpstr>RUK_Fee_Income_Y2</vt:lpstr>
      <vt:lpstr>'FSG template UG'!RUK_Fee_Income_Y3</vt:lpstr>
      <vt:lpstr>RUK_Fee_Income_Y3</vt:lpstr>
      <vt:lpstr>'FSG template UG'!RUK_Fee_Income_Y4</vt:lpstr>
      <vt:lpstr>RUK_Fee_Income_Y4</vt:lpstr>
      <vt:lpstr>'FSG template UG'!RUK_Students_Y1</vt:lpstr>
      <vt:lpstr>RUK_Students_Y1</vt:lpstr>
      <vt:lpstr>'FSG template UG'!RUK_Students_Y2</vt:lpstr>
      <vt:lpstr>RUK_Students_Y2</vt:lpstr>
      <vt:lpstr>'FSG template UG'!RUK_Students_Y3</vt:lpstr>
      <vt:lpstr>RUK_Students_Y3</vt:lpstr>
      <vt:lpstr>'FSG template UG'!RUK_Students_Y4</vt:lpstr>
      <vt:lpstr>RUK_Students_Y4</vt:lpstr>
      <vt:lpstr>'FSG template PG'!Scholarship_Funding_Y1</vt:lpstr>
      <vt:lpstr>'FSG template UG'!Scholarship_Funding_Y1</vt:lpstr>
      <vt:lpstr>Scholarship_Funding_Y1</vt:lpstr>
      <vt:lpstr>'FSG template PG'!Scholarship_Funding_Y2</vt:lpstr>
      <vt:lpstr>'FSG template UG'!Scholarship_Funding_Y2</vt:lpstr>
      <vt:lpstr>Scholarship_Funding_Y2</vt:lpstr>
      <vt:lpstr>'FSG template PG'!Scholarship_Funding_Y3</vt:lpstr>
      <vt:lpstr>'FSG template UG'!Scholarship_Funding_Y3</vt:lpstr>
      <vt:lpstr>Scholarship_Funding_Y3</vt:lpstr>
      <vt:lpstr>'FSG template PG'!Scholarship_Funding_Y4</vt:lpstr>
      <vt:lpstr>'FSG template UG'!Scholarship_Funding_Y4</vt:lpstr>
      <vt:lpstr>Scholarship_Funding_Y4</vt:lpstr>
      <vt:lpstr>'FSG template PG'!School</vt:lpstr>
      <vt:lpstr>'FSG template UG'!School</vt:lpstr>
      <vt:lpstr>School</vt:lpstr>
      <vt:lpstr>Senior_Lect_Annual_Salary</vt:lpstr>
      <vt:lpstr>Senior_Lect_Cost\Hour</vt:lpstr>
      <vt:lpstr>'FSG template PG'!Senior_Lect_Cost_Y1</vt:lpstr>
      <vt:lpstr>'FSG template UG'!Senior_Lect_Cost_Y1</vt:lpstr>
      <vt:lpstr>Senior_Lect_Cost_Y1</vt:lpstr>
      <vt:lpstr>'FSG template PG'!Senior_Lect_Cost_Y2</vt:lpstr>
      <vt:lpstr>'FSG template UG'!Senior_Lect_Cost_Y2</vt:lpstr>
      <vt:lpstr>Senior_Lect_Cost_Y2</vt:lpstr>
      <vt:lpstr>'FSG template PG'!Senior_Lect_Cost_Y3</vt:lpstr>
      <vt:lpstr>'FSG template UG'!Senior_Lect_Cost_Y3</vt:lpstr>
      <vt:lpstr>Senior_Lect_Cost_Y3</vt:lpstr>
      <vt:lpstr>'FSG template PG'!Senior_Lect_Cost_Y4</vt:lpstr>
      <vt:lpstr>'FSG template UG'!Senior_Lect_Cost_Y4</vt:lpstr>
      <vt:lpstr>Senior_Lect_Cost_Y4</vt:lpstr>
      <vt:lpstr>Senior_Lect_Employer_NI</vt:lpstr>
      <vt:lpstr>Senior_Lect_Grade</vt:lpstr>
      <vt:lpstr>Senior_Lect_Mid_Point</vt:lpstr>
      <vt:lpstr>Senior_Lect_Pay_Scale</vt:lpstr>
      <vt:lpstr>Senior_Lect_Pension</vt:lpstr>
      <vt:lpstr>Senior_Lect_Total</vt:lpstr>
      <vt:lpstr>'FSG template PG'!TeachFellow_Cost_Y1</vt:lpstr>
      <vt:lpstr>'FSG template UG'!TeachFellow_Cost_Y1</vt:lpstr>
      <vt:lpstr>TeachFellow_Cost_Y1</vt:lpstr>
      <vt:lpstr>'FSG template PG'!TeachFellow_Cost_Y2</vt:lpstr>
      <vt:lpstr>'FSG template UG'!TeachFellow_Cost_Y2</vt:lpstr>
      <vt:lpstr>TeachFellow_Cost_Y2</vt:lpstr>
      <vt:lpstr>'FSG template PG'!TeachFellow_Cost_Y3</vt:lpstr>
      <vt:lpstr>'FSG template UG'!TeachFellow_Cost_Y3</vt:lpstr>
      <vt:lpstr>TeachFellow_Cost_Y3</vt:lpstr>
      <vt:lpstr>'FSG template PG'!TeachFellow_Cost_Y4</vt:lpstr>
      <vt:lpstr>'FSG template UG'!TeachFellow_Cost_Y4</vt:lpstr>
      <vt:lpstr>TeachFellow_Cost_Y4</vt:lpstr>
      <vt:lpstr>Teaching_Sup</vt:lpstr>
      <vt:lpstr>Teaching_Sup_Annual_Salary</vt:lpstr>
      <vt:lpstr>Teaching_Sup_Cost\Hour</vt:lpstr>
      <vt:lpstr>Teaching_Sup_Employer_NI</vt:lpstr>
      <vt:lpstr>Teaching_Sup_Grade</vt:lpstr>
      <vt:lpstr>Teaching_Sup_Mid_Point</vt:lpstr>
      <vt:lpstr>Teaching_Sup_Pay_Scale</vt:lpstr>
      <vt:lpstr>Teaching_Sup_Pension</vt:lpstr>
      <vt:lpstr>'FSG template PG'!Total_Academic_Costs_Y1</vt:lpstr>
      <vt:lpstr>'FSG template UG'!Total_Academic_Costs_Y1</vt:lpstr>
      <vt:lpstr>Total_Academic_Costs_Y1</vt:lpstr>
      <vt:lpstr>'FSG template PG'!Total_Academic_Costs_Y2</vt:lpstr>
      <vt:lpstr>'FSG template UG'!Total_Academic_Costs_Y2</vt:lpstr>
      <vt:lpstr>Total_Academic_Costs_Y2</vt:lpstr>
      <vt:lpstr>'FSG template PG'!Total_Academic_Costs_Y3</vt:lpstr>
      <vt:lpstr>'FSG template UG'!Total_Academic_Costs_Y3</vt:lpstr>
      <vt:lpstr>Total_Academic_Costs_Y3</vt:lpstr>
      <vt:lpstr>'FSG template PG'!Total_Academic_Costs_Y4</vt:lpstr>
      <vt:lpstr>'FSG template UG'!Total_Academic_Costs_Y4</vt:lpstr>
      <vt:lpstr>Total_Academic_Costs_Y4</vt:lpstr>
      <vt:lpstr>'FSG template PG'!Total_Direct_Costs_Y1</vt:lpstr>
      <vt:lpstr>'FSG template UG'!Total_Direct_Costs_Y1</vt:lpstr>
      <vt:lpstr>Total_Direct_Costs_Y1</vt:lpstr>
      <vt:lpstr>'FSG template PG'!Total_Direct_Costs_Y2</vt:lpstr>
      <vt:lpstr>'FSG template UG'!Total_Direct_Costs_Y2</vt:lpstr>
      <vt:lpstr>Total_Direct_Costs_Y2</vt:lpstr>
      <vt:lpstr>'FSG template PG'!Total_Direct_Costs_Y3</vt:lpstr>
      <vt:lpstr>'FSG template UG'!Total_Direct_Costs_Y3</vt:lpstr>
      <vt:lpstr>Total_Direct_Costs_Y3</vt:lpstr>
      <vt:lpstr>'FSG template PG'!Total_Direct_Costs_Y4</vt:lpstr>
      <vt:lpstr>'FSG template UG'!Total_Direct_Costs_Y4</vt:lpstr>
      <vt:lpstr>Total_Direct_Costs_Y4</vt:lpstr>
      <vt:lpstr>'FSG template PG'!Total_Income_Y1</vt:lpstr>
      <vt:lpstr>'FSG template UG'!Total_Income_Y1</vt:lpstr>
      <vt:lpstr>Total_Income_Y1</vt:lpstr>
      <vt:lpstr>'FSG template PG'!Total_Income_Y2</vt:lpstr>
      <vt:lpstr>'FSG template UG'!Total_Income_Y2</vt:lpstr>
      <vt:lpstr>Total_Income_Y2</vt:lpstr>
      <vt:lpstr>'FSG template PG'!Total_Income_Y3</vt:lpstr>
      <vt:lpstr>'FSG template UG'!Total_Income_Y3</vt:lpstr>
      <vt:lpstr>Total_Income_Y3</vt:lpstr>
      <vt:lpstr>'FSG template PG'!Total_Income_Y4</vt:lpstr>
      <vt:lpstr>'FSG template UG'!Total_Income_Y4</vt:lpstr>
      <vt:lpstr>Total_Income_Y4</vt:lpstr>
      <vt:lpstr>'FSG template PG'!Total_NonPay_Y1</vt:lpstr>
      <vt:lpstr>'FSG template UG'!Total_NonPay_Y1</vt:lpstr>
      <vt:lpstr>Total_NonPay_Y1</vt:lpstr>
      <vt:lpstr>'FSG template PG'!Total_NonPay_Y2</vt:lpstr>
      <vt:lpstr>'FSG template UG'!Total_NonPay_Y2</vt:lpstr>
      <vt:lpstr>Total_NonPay_Y2</vt:lpstr>
      <vt:lpstr>'FSG template PG'!Total_NonPay_Y3</vt:lpstr>
      <vt:lpstr>'FSG template UG'!Total_NonPay_Y3</vt:lpstr>
      <vt:lpstr>Total_NonPay_Y3</vt:lpstr>
      <vt:lpstr>'FSG template PG'!Total_NonPay_Y4</vt:lpstr>
      <vt:lpstr>'FSG template UG'!Total_NonPay_Y4</vt:lpstr>
      <vt:lpstr>Total_NonPay_Y4</vt:lpstr>
      <vt:lpstr>'FSG template PG'!Total_Students_Y1</vt:lpstr>
      <vt:lpstr>'FSG template UG'!Total_Students_Y1</vt:lpstr>
      <vt:lpstr>Total_Students_Y1</vt:lpstr>
      <vt:lpstr>'FSG template PG'!Total_Students_Y2</vt:lpstr>
      <vt:lpstr>'FSG template UG'!Total_Students_Y2</vt:lpstr>
      <vt:lpstr>Total_Students_Y2</vt:lpstr>
      <vt:lpstr>'FSG template PG'!Total_Students_Y3</vt:lpstr>
      <vt:lpstr>'FSG template UG'!Total_Students_Y3</vt:lpstr>
      <vt:lpstr>Total_Students_Y3</vt:lpstr>
      <vt:lpstr>'FSG template PG'!Total_Students_Y4</vt:lpstr>
      <vt:lpstr>'FSG template UG'!Total_Students_Y4</vt:lpstr>
      <vt:lpstr>Total_Students_Y4</vt:lpstr>
      <vt:lpstr>'FSG template PG'!Total_Support_Costs_Y1</vt:lpstr>
      <vt:lpstr>'FSG template UG'!Total_Support_Costs_Y1</vt:lpstr>
      <vt:lpstr>Total_Support_Costs_Y1</vt:lpstr>
      <vt:lpstr>'FSG template PG'!Total_Support_Costs_Y2</vt:lpstr>
      <vt:lpstr>'FSG template UG'!Total_Support_Costs_Y2</vt:lpstr>
      <vt:lpstr>Total_Support_Costs_Y2</vt:lpstr>
      <vt:lpstr>'FSG template PG'!Total_Support_Costs_Y3</vt:lpstr>
      <vt:lpstr>'FSG template UG'!Total_Support_Costs_Y3</vt:lpstr>
      <vt:lpstr>Total_Support_Costs_Y3</vt:lpstr>
      <vt:lpstr>'FSG template PG'!Total_Support_Costs_Y4</vt:lpstr>
      <vt:lpstr>'FSG template UG'!Total_Support_Costs_Y4</vt:lpstr>
      <vt:lpstr>Total_Support_Costs_Y4</vt:lpstr>
      <vt:lpstr>'FSG template PG'!Visiting_Lecturers_Y1</vt:lpstr>
      <vt:lpstr>'FSG template UG'!Visiting_Lecturers_Y1</vt:lpstr>
      <vt:lpstr>Visiting_Lecturers_Y1</vt:lpstr>
      <vt:lpstr>'FSG template PG'!Visiting_Lecturers_Y2</vt:lpstr>
      <vt:lpstr>'FSG template UG'!Visiting_Lecturers_Y2</vt:lpstr>
      <vt:lpstr>Visiting_Lecturers_Y2</vt:lpstr>
      <vt:lpstr>'FSG template PG'!Visiting_Lecturers_Y3</vt:lpstr>
      <vt:lpstr>'FSG template UG'!Visiting_Lecturers_Y3</vt:lpstr>
      <vt:lpstr>Visiting_Lecturers_Y3</vt:lpstr>
      <vt:lpstr>'FSG template PG'!Visiting_Lecturers_Y4</vt:lpstr>
      <vt:lpstr>'FSG template UG'!Visiting_Lecturers_Y4</vt:lpstr>
      <vt:lpstr>Visiting_Lecturers_Y4</vt:lpstr>
      <vt:lpstr>Workings_Hours_Year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 Susan</dc:creator>
  <cp:lastModifiedBy>WELSH Alexandra</cp:lastModifiedBy>
  <cp:lastPrinted>2014-05-09T09:53:33Z</cp:lastPrinted>
  <dcterms:created xsi:type="dcterms:W3CDTF">2013-05-13T08:25:02Z</dcterms:created>
  <dcterms:modified xsi:type="dcterms:W3CDTF">2019-02-19T11:19:20Z</dcterms:modified>
</cp:coreProperties>
</file>